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財政課\03公共施設係\01  公共施設マネジメント\83 包括施設管理業務委託\99 本公募用資料\"/>
    </mc:Choice>
  </mc:AlternateContent>
  <xr:revisionPtr revIDLastSave="0" documentId="13_ncr:1_{686220F6-9B43-4132-90E9-99EB6CD5A2B8}" xr6:coauthVersionLast="47" xr6:coauthVersionMax="47" xr10:uidLastSave="{00000000-0000-0000-0000-000000000000}"/>
  <bookViews>
    <workbookView xWindow="-120" yWindow="-120" windowWidth="20730" windowHeight="11040" xr2:uid="{FE0A3F8D-5A42-441E-B656-AF4824002881}"/>
  </bookViews>
  <sheets>
    <sheet name="【別紙１】対象施設・業務一覧" sheetId="2" r:id="rId1"/>
  </sheets>
  <definedNames>
    <definedName name="_xlnm.Print_Titles" localSheetId="0">【別紙１】対象施設・業務一覧!$2:$2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H1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D64" i="2"/>
  <c r="Z63" i="2"/>
  <c r="A63" i="2"/>
  <c r="Z62" i="2"/>
  <c r="A62" i="2"/>
  <c r="Z61" i="2"/>
  <c r="A61" i="2"/>
  <c r="Z60" i="2"/>
  <c r="A60" i="2"/>
  <c r="Z59" i="2"/>
  <c r="A59" i="2"/>
  <c r="Z58" i="2"/>
  <c r="A58" i="2"/>
  <c r="Z57" i="2"/>
  <c r="A57" i="2"/>
  <c r="Z56" i="2"/>
  <c r="A56" i="2"/>
  <c r="Z55" i="2"/>
  <c r="A55" i="2"/>
  <c r="Z54" i="2"/>
  <c r="A54" i="2"/>
  <c r="Z53" i="2"/>
  <c r="A53" i="2"/>
  <c r="Z52" i="2"/>
  <c r="A52" i="2"/>
  <c r="Z51" i="2"/>
  <c r="A51" i="2"/>
  <c r="Z50" i="2"/>
  <c r="A50" i="2"/>
  <c r="Z49" i="2"/>
  <c r="A49" i="2"/>
  <c r="Z48" i="2"/>
  <c r="A48" i="2"/>
  <c r="Z47" i="2"/>
  <c r="A47" i="2"/>
  <c r="Z46" i="2"/>
  <c r="A46" i="2"/>
  <c r="Z45" i="2"/>
  <c r="A45" i="2"/>
  <c r="Z44" i="2"/>
  <c r="A44" i="2"/>
  <c r="Z43" i="2"/>
  <c r="A43" i="2"/>
  <c r="Z42" i="2"/>
  <c r="A42" i="2"/>
  <c r="Z41" i="2"/>
  <c r="A41" i="2"/>
  <c r="Z40" i="2"/>
  <c r="A40" i="2"/>
  <c r="Z39" i="2"/>
  <c r="A39" i="2"/>
  <c r="Z38" i="2"/>
  <c r="A38" i="2"/>
  <c r="Z37" i="2"/>
  <c r="A37" i="2"/>
  <c r="Z36" i="2"/>
  <c r="A36" i="2"/>
  <c r="Z35" i="2"/>
  <c r="A35" i="2"/>
  <c r="Z34" i="2"/>
  <c r="A34" i="2"/>
  <c r="Z33" i="2"/>
  <c r="A33" i="2"/>
  <c r="Z32" i="2"/>
  <c r="A32" i="2"/>
  <c r="Z31" i="2"/>
  <c r="A31" i="2"/>
  <c r="Z30" i="2"/>
  <c r="A30" i="2"/>
  <c r="Z29" i="2"/>
  <c r="A29" i="2"/>
  <c r="Z28" i="2"/>
  <c r="A28" i="2"/>
  <c r="Z27" i="2"/>
  <c r="A27" i="2"/>
  <c r="Z26" i="2"/>
  <c r="A26" i="2"/>
  <c r="Z25" i="2"/>
  <c r="A25" i="2"/>
  <c r="Z24" i="2"/>
  <c r="A24" i="2"/>
  <c r="Z23" i="2"/>
  <c r="A23" i="2"/>
  <c r="Z22" i="2"/>
  <c r="A22" i="2"/>
  <c r="Z21" i="2"/>
  <c r="A21" i="2"/>
  <c r="Z20" i="2"/>
  <c r="A20" i="2"/>
  <c r="Z19" i="2"/>
  <c r="A19" i="2"/>
  <c r="Z18" i="2"/>
  <c r="A18" i="2"/>
  <c r="Z17" i="2"/>
  <c r="A17" i="2"/>
  <c r="Z16" i="2"/>
  <c r="A16" i="2"/>
  <c r="Z15" i="2"/>
  <c r="A15" i="2"/>
  <c r="Z14" i="2"/>
  <c r="A14" i="2"/>
  <c r="Z13" i="2"/>
  <c r="A13" i="2"/>
  <c r="Z12" i="2"/>
  <c r="A12" i="2"/>
  <c r="Z11" i="2"/>
  <c r="A11" i="2"/>
  <c r="Z10" i="2"/>
  <c r="A10" i="2"/>
  <c r="Z9" i="2"/>
  <c r="A9" i="2"/>
  <c r="Z8" i="2"/>
  <c r="A8" i="2"/>
  <c r="Z7" i="2"/>
  <c r="A7" i="2"/>
  <c r="Z6" i="2"/>
  <c r="A6" i="2"/>
  <c r="Z5" i="2"/>
  <c r="A5" i="2"/>
  <c r="Z4" i="2"/>
  <c r="A4" i="2"/>
  <c r="Z3" i="2"/>
  <c r="A3" i="2"/>
  <c r="Z64" i="2" l="1"/>
  <c r="A64" i="2"/>
</calcChain>
</file>

<file path=xl/sharedStrings.xml><?xml version="1.0" encoding="utf-8"?>
<sst xmlns="http://schemas.openxmlformats.org/spreadsheetml/2006/main" count="430" uniqueCount="163">
  <si>
    <t>川南町大字平田5109-1、大字平田5109-2</t>
  </si>
  <si>
    <t>通浜海浜公園</t>
    <rPh sb="0" eb="2">
      <t>トオリハマ</t>
    </rPh>
    <rPh sb="2" eb="6">
      <t>カイヒンコウエン</t>
    </rPh>
    <phoneticPr fontId="3"/>
  </si>
  <si>
    <t>川南町大字川南22940-9</t>
  </si>
  <si>
    <t>塩付ふれあい農村公園</t>
    <rPh sb="0" eb="1">
      <t>シオ</t>
    </rPh>
    <rPh sb="1" eb="2">
      <t>ツケ</t>
    </rPh>
    <rPh sb="6" eb="8">
      <t>ノウソン</t>
    </rPh>
    <rPh sb="8" eb="10">
      <t>コウエン</t>
    </rPh>
    <phoneticPr fontId="4"/>
  </si>
  <si>
    <t>川南町大字川南19125-5</t>
  </si>
  <si>
    <t>平下農村公園</t>
    <rPh sb="0" eb="2">
      <t>ヒラシタ</t>
    </rPh>
    <rPh sb="2" eb="4">
      <t>ノウソン</t>
    </rPh>
    <rPh sb="4" eb="6">
      <t>コウエン</t>
    </rPh>
    <phoneticPr fontId="4"/>
  </si>
  <si>
    <t>川南町大字平田6655-1</t>
  </si>
  <si>
    <t>通山農村公園</t>
    <rPh sb="0" eb="1">
      <t>トオリ</t>
    </rPh>
    <rPh sb="1" eb="2">
      <t>ヤマ</t>
    </rPh>
    <rPh sb="2" eb="4">
      <t>ノウソン</t>
    </rPh>
    <rPh sb="4" eb="6">
      <t>コウエン</t>
    </rPh>
    <phoneticPr fontId="4"/>
  </si>
  <si>
    <t>川南町大字川南17979-200</t>
  </si>
  <si>
    <t>細農村公園</t>
    <rPh sb="0" eb="1">
      <t>ホソ</t>
    </rPh>
    <rPh sb="1" eb="3">
      <t>ノウソン</t>
    </rPh>
    <rPh sb="3" eb="5">
      <t>コウエン</t>
    </rPh>
    <phoneticPr fontId="4"/>
  </si>
  <si>
    <t>川南町大字川南4625-8</t>
  </si>
  <si>
    <t>登り口農村公園</t>
    <rPh sb="0" eb="1">
      <t>ノボ</t>
    </rPh>
    <rPh sb="2" eb="3">
      <t>クチ</t>
    </rPh>
    <rPh sb="3" eb="5">
      <t>ノウソン</t>
    </rPh>
    <rPh sb="5" eb="7">
      <t>コウエン</t>
    </rPh>
    <phoneticPr fontId="4"/>
  </si>
  <si>
    <t>川南町大字川南1568</t>
  </si>
  <si>
    <t>十文字農村公園</t>
    <rPh sb="0" eb="3">
      <t>ジュウモンジ</t>
    </rPh>
    <rPh sb="3" eb="5">
      <t>ノウソン</t>
    </rPh>
    <rPh sb="5" eb="7">
      <t>コウエン</t>
    </rPh>
    <phoneticPr fontId="4"/>
  </si>
  <si>
    <t>川南町大字川南18325-8</t>
  </si>
  <si>
    <t>八方原農村公園</t>
    <rPh sb="0" eb="2">
      <t>ハッポウ</t>
    </rPh>
    <rPh sb="2" eb="3">
      <t>バル</t>
    </rPh>
    <rPh sb="3" eb="5">
      <t>ノウソン</t>
    </rPh>
    <rPh sb="5" eb="7">
      <t>コウエン</t>
    </rPh>
    <phoneticPr fontId="4"/>
  </si>
  <si>
    <t>川南町大字川南3445-1</t>
  </si>
  <si>
    <t>市納農村公園</t>
    <rPh sb="0" eb="1">
      <t>イチ</t>
    </rPh>
    <rPh sb="1" eb="2">
      <t>ノウ</t>
    </rPh>
    <rPh sb="2" eb="4">
      <t>ノウソン</t>
    </rPh>
    <rPh sb="4" eb="6">
      <t>コウエン</t>
    </rPh>
    <phoneticPr fontId="4"/>
  </si>
  <si>
    <t>川南町大字川南11823</t>
  </si>
  <si>
    <t>孫谷農村公園</t>
    <rPh sb="0" eb="1">
      <t>マゴ</t>
    </rPh>
    <rPh sb="1" eb="2">
      <t>タニ</t>
    </rPh>
    <rPh sb="2" eb="4">
      <t>ノウソン</t>
    </rPh>
    <rPh sb="4" eb="6">
      <t>コウエン</t>
    </rPh>
    <phoneticPr fontId="4"/>
  </si>
  <si>
    <t>川南町大字川南6551</t>
  </si>
  <si>
    <t>八幡農村公園</t>
    <rPh sb="0" eb="2">
      <t>ハチマン</t>
    </rPh>
    <rPh sb="2" eb="4">
      <t>ノウソン</t>
    </rPh>
    <rPh sb="4" eb="6">
      <t>コウエン</t>
    </rPh>
    <phoneticPr fontId="4"/>
  </si>
  <si>
    <t>川南町大字川南24882</t>
  </si>
  <si>
    <t>国光原農村公園</t>
    <rPh sb="0" eb="2">
      <t>コッコウ</t>
    </rPh>
    <rPh sb="2" eb="3">
      <t>バル</t>
    </rPh>
    <rPh sb="3" eb="5">
      <t>ノウソン</t>
    </rPh>
    <rPh sb="5" eb="7">
      <t>コウエン</t>
    </rPh>
    <phoneticPr fontId="4"/>
  </si>
  <si>
    <t>川南町大字川南26907-10</t>
  </si>
  <si>
    <t>山本公園</t>
    <rPh sb="0" eb="2">
      <t>ヤマモト</t>
    </rPh>
    <rPh sb="2" eb="4">
      <t>コウエン</t>
    </rPh>
    <phoneticPr fontId="4"/>
  </si>
  <si>
    <t>川南町大字川南16074-1</t>
  </si>
  <si>
    <t>祝子塚公園</t>
    <rPh sb="0" eb="1">
      <t>イワイ</t>
    </rPh>
    <rPh sb="1" eb="2">
      <t>コ</t>
    </rPh>
    <rPh sb="2" eb="3">
      <t>ツカ</t>
    </rPh>
    <rPh sb="3" eb="5">
      <t>コウエン</t>
    </rPh>
    <phoneticPr fontId="4"/>
  </si>
  <si>
    <t>川南町大字川南19601-19</t>
  </si>
  <si>
    <t>新茶屋児童公園</t>
    <rPh sb="0" eb="3">
      <t>シンチャヤ</t>
    </rPh>
    <rPh sb="3" eb="7">
      <t>ジドウコウエン</t>
    </rPh>
    <phoneticPr fontId="2"/>
  </si>
  <si>
    <t>川南町大字川南26581-3</t>
  </si>
  <si>
    <t>青鹿自然公園</t>
    <rPh sb="0" eb="2">
      <t>セイロク</t>
    </rPh>
    <rPh sb="2" eb="4">
      <t>シゼン</t>
    </rPh>
    <rPh sb="4" eb="6">
      <t>コウエン</t>
    </rPh>
    <phoneticPr fontId="2"/>
  </si>
  <si>
    <t>川南町大字大字川南3013</t>
  </si>
  <si>
    <t>篠原みようと滝</t>
    <rPh sb="0" eb="2">
      <t>シノハラ</t>
    </rPh>
    <rPh sb="6" eb="7">
      <t>ダキ</t>
    </rPh>
    <phoneticPr fontId="2"/>
  </si>
  <si>
    <t>川南町大字大字川南18218</t>
  </si>
  <si>
    <t>記念公園</t>
    <rPh sb="0" eb="4">
      <t>キネンコウエン</t>
    </rPh>
    <phoneticPr fontId="2"/>
  </si>
  <si>
    <t>川南町大字川南13661-1</t>
  </si>
  <si>
    <t>中央公園</t>
    <rPh sb="2" eb="4">
      <t>コウエン</t>
    </rPh>
    <phoneticPr fontId="2"/>
  </si>
  <si>
    <t>○</t>
  </si>
  <si>
    <t>川南町大字川南17661-1</t>
  </si>
  <si>
    <t>伊倉浜自然公園</t>
  </si>
  <si>
    <t>川南町大字川南17701</t>
  </si>
  <si>
    <t>さざんかトイレ</t>
  </si>
  <si>
    <t>川南町大字川南20222-1</t>
  </si>
  <si>
    <t>共同作業所</t>
  </si>
  <si>
    <t>川南町大字平田2395-2</t>
  </si>
  <si>
    <t>中央保育所</t>
  </si>
  <si>
    <t>川南町大字川南13680-1</t>
  </si>
  <si>
    <t>総合福祉センター</t>
  </si>
  <si>
    <t>川南町大字平田2386-3</t>
  </si>
  <si>
    <t>川南町ふるさと総合文化公園</t>
    <rPh sb="0" eb="3">
      <t>カワミナミチョウ</t>
    </rPh>
    <rPh sb="7" eb="9">
      <t>ソウゴウ</t>
    </rPh>
    <rPh sb="9" eb="11">
      <t>ブンカ</t>
    </rPh>
    <rPh sb="11" eb="13">
      <t>コウエン</t>
    </rPh>
    <phoneticPr fontId="4"/>
  </si>
  <si>
    <t>川南町大字川南9361-1</t>
  </si>
  <si>
    <t>東地区運動公園</t>
  </si>
  <si>
    <t>川南町大字平田1708-1</t>
  </si>
  <si>
    <t>高森近隣公園</t>
    <rPh sb="0" eb="2">
      <t>タカモリ</t>
    </rPh>
    <rPh sb="2" eb="4">
      <t>キンリン</t>
    </rPh>
    <rPh sb="4" eb="6">
      <t>コウエン</t>
    </rPh>
    <phoneticPr fontId="4"/>
  </si>
  <si>
    <t>川南町大字平田2334-1</t>
  </si>
  <si>
    <t>川南町運動公園</t>
  </si>
  <si>
    <t>川南町大字川南13493-1</t>
  </si>
  <si>
    <t>学校給食共同調理場</t>
    <rPh sb="0" eb="2">
      <t>ガッコウ</t>
    </rPh>
    <rPh sb="2" eb="4">
      <t>キュウショク</t>
    </rPh>
    <phoneticPr fontId="2"/>
  </si>
  <si>
    <t>川南町大字川南23566-1</t>
  </si>
  <si>
    <t>国光原中学校</t>
  </si>
  <si>
    <t>川南町大字川南19664-1</t>
  </si>
  <si>
    <t>唐瀬原中学校</t>
  </si>
  <si>
    <t>川南町大字川南17741</t>
  </si>
  <si>
    <t>山本小学校</t>
  </si>
  <si>
    <t>川南町大字川南15113-2</t>
  </si>
  <si>
    <t>多賀小学校</t>
  </si>
  <si>
    <t>川南町大字川南21909-1</t>
  </si>
  <si>
    <t>東小学校</t>
  </si>
  <si>
    <t>川南町大字川南6383</t>
  </si>
  <si>
    <t>通山小学校</t>
  </si>
  <si>
    <t>川南小学校</t>
  </si>
  <si>
    <t>川南町大字川南23616-4</t>
  </si>
  <si>
    <t>国光原中学校校長住宅</t>
  </si>
  <si>
    <t>川南町大字川南19655-12</t>
  </si>
  <si>
    <t>唐瀬原中学校校長住宅</t>
  </si>
  <si>
    <t>川南町大字川南17745-5</t>
  </si>
  <si>
    <t>山本小学校校長住宅</t>
  </si>
  <si>
    <t>多賀小学校校長住宅</t>
  </si>
  <si>
    <t>川南町大字川南21986-28</t>
  </si>
  <si>
    <t>東小学校校長住宅</t>
  </si>
  <si>
    <t>川南町大字平田6383</t>
  </si>
  <si>
    <t>通山小学校校長住宅</t>
  </si>
  <si>
    <t>川南小学校校長住宅</t>
  </si>
  <si>
    <t>川南町大字川南12982-17</t>
  </si>
  <si>
    <t>塩付南教職員住宅</t>
  </si>
  <si>
    <t>生涯学習センター</t>
  </si>
  <si>
    <t>山本地区コミュニティセンター</t>
    <rPh sb="0" eb="4">
      <t>ヤマモトチク</t>
    </rPh>
    <phoneticPr fontId="2"/>
  </si>
  <si>
    <t>川南町大字川南21911-1</t>
  </si>
  <si>
    <t>東地区コミュニティセンター</t>
    <rPh sb="0" eb="3">
      <t>ヒガシチク</t>
    </rPh>
    <phoneticPr fontId="2"/>
  </si>
  <si>
    <t>川南町大字川南27532-1</t>
  </si>
  <si>
    <t>多賀地区コミュニティセンター</t>
    <rPh sb="0" eb="4">
      <t>タガチク</t>
    </rPh>
    <phoneticPr fontId="2"/>
  </si>
  <si>
    <t>通山地区コミュニティセンター</t>
    <rPh sb="2" eb="4">
      <t>チク</t>
    </rPh>
    <phoneticPr fontId="2"/>
  </si>
  <si>
    <t>川南町大字川南13661-10</t>
  </si>
  <si>
    <t>中央地区コミュニティセンター</t>
    <rPh sb="0" eb="2">
      <t>チュウオウ</t>
    </rPh>
    <rPh sb="2" eb="4">
      <t>チク</t>
    </rPh>
    <phoneticPr fontId="2"/>
  </si>
  <si>
    <t>川南町大字平田5071-3</t>
  </si>
  <si>
    <t>通浜交流館</t>
    <phoneticPr fontId="2"/>
  </si>
  <si>
    <t>保健センター</t>
  </si>
  <si>
    <t>川南町大字川南13679-2</t>
  </si>
  <si>
    <t>農村環境改善センター</t>
  </si>
  <si>
    <t>役場庁舎及び車庫</t>
    <rPh sb="4" eb="5">
      <t>オヨ</t>
    </rPh>
    <rPh sb="6" eb="8">
      <t>シャコ</t>
    </rPh>
    <phoneticPr fontId="2"/>
  </si>
  <si>
    <t>空調</t>
  </si>
  <si>
    <t>エレ
ベーター</t>
    <phoneticPr fontId="2"/>
  </si>
  <si>
    <t>消防用
設備</t>
    <phoneticPr fontId="2"/>
  </si>
  <si>
    <t>施工
年度</t>
    <rPh sb="0" eb="2">
      <t>セコウ</t>
    </rPh>
    <rPh sb="3" eb="5">
      <t>ネンド</t>
    </rPh>
    <phoneticPr fontId="2"/>
  </si>
  <si>
    <t>所在</t>
    <rPh sb="0" eb="2">
      <t>ショザイ</t>
    </rPh>
    <phoneticPr fontId="2"/>
  </si>
  <si>
    <t>施設</t>
  </si>
  <si>
    <t>№</t>
    <phoneticPr fontId="2"/>
  </si>
  <si>
    <t>非常用
発電機</t>
    <rPh sb="0" eb="3">
      <t>ヒジョウヨウ</t>
    </rPh>
    <phoneticPr fontId="2"/>
  </si>
  <si>
    <t>貯水槽</t>
    <rPh sb="0" eb="2">
      <t>チョスイ</t>
    </rPh>
    <phoneticPr fontId="2"/>
  </si>
  <si>
    <t>自家用
電気
工作物</t>
    <rPh sb="0" eb="3">
      <t>ジカヨウ</t>
    </rPh>
    <phoneticPr fontId="2"/>
  </si>
  <si>
    <t>延床
面積（㎡）</t>
    <rPh sb="0" eb="2">
      <t>ノベユカ</t>
    </rPh>
    <rPh sb="3" eb="5">
      <t>メンセキ</t>
    </rPh>
    <phoneticPr fontId="2"/>
  </si>
  <si>
    <t>廃棄物</t>
  </si>
  <si>
    <t>清掃</t>
  </si>
  <si>
    <t>非常通報装置</t>
  </si>
  <si>
    <t>通信電話設備</t>
  </si>
  <si>
    <t>自動ドア</t>
  </si>
  <si>
    <t>プールろ過機</t>
  </si>
  <si>
    <t>ボイラー</t>
  </si>
  <si>
    <t>害虫駆除</t>
  </si>
  <si>
    <t>野球場内野整備</t>
  </si>
  <si>
    <t>〇</t>
  </si>
  <si>
    <t>〇</t>
    <phoneticPr fontId="2"/>
  </si>
  <si>
    <t>漁港緑地広場</t>
  </si>
  <si>
    <t>塩付工業団地</t>
  </si>
  <si>
    <t>町有林（口蹄疫復興の森）</t>
  </si>
  <si>
    <t>川南湿原</t>
  </si>
  <si>
    <t>後牟田遺跡</t>
  </si>
  <si>
    <t>川南町大字川南21731番地30外6筆の一部</t>
    <rPh sb="0" eb="3">
      <t>カワミナミチョウ</t>
    </rPh>
    <rPh sb="3" eb="5">
      <t>オオアザ</t>
    </rPh>
    <rPh sb="16" eb="17">
      <t>ホカ</t>
    </rPh>
    <rPh sb="18" eb="19">
      <t>ヒツ</t>
    </rPh>
    <rPh sb="20" eb="22">
      <t>イチブ</t>
    </rPh>
    <phoneticPr fontId="2"/>
  </si>
  <si>
    <t>町有林（町制50周年記念の森）</t>
    <rPh sb="8" eb="10">
      <t>シュウネン</t>
    </rPh>
    <rPh sb="10" eb="12">
      <t>キネン</t>
    </rPh>
    <phoneticPr fontId="2"/>
  </si>
  <si>
    <t>川南町大字川南25406-20</t>
    <phoneticPr fontId="2"/>
  </si>
  <si>
    <t>川南町大字川南25516-7</t>
    <phoneticPr fontId="2"/>
  </si>
  <si>
    <t>川南町大字川南19403-14</t>
    <phoneticPr fontId="2"/>
  </si>
  <si>
    <t>川南町大字平田字後牟田（</t>
    <phoneticPr fontId="2"/>
  </si>
  <si>
    <t>機械警備</t>
    <phoneticPr fontId="2"/>
  </si>
  <si>
    <t>浄化
槽</t>
    <phoneticPr fontId="2"/>
  </si>
  <si>
    <t>除草
・
剪定</t>
    <phoneticPr fontId="2"/>
  </si>
  <si>
    <t>サンＡ川南文化ホール図書館複合施設</t>
    <rPh sb="3" eb="5">
      <t>カワミナミ</t>
    </rPh>
    <rPh sb="5" eb="7">
      <t>ブンカ</t>
    </rPh>
    <rPh sb="10" eb="13">
      <t>トショカン</t>
    </rPh>
    <rPh sb="13" eb="15">
      <t>フクゴウ</t>
    </rPh>
    <rPh sb="15" eb="17">
      <t>シセツ</t>
    </rPh>
    <phoneticPr fontId="2"/>
  </si>
  <si>
    <t>川南町大字平田2386-3</t>
    <rPh sb="0" eb="3">
      <t>カワミナミチョウ</t>
    </rPh>
    <rPh sb="3" eb="5">
      <t>オオアザ</t>
    </rPh>
    <phoneticPr fontId="2"/>
  </si>
  <si>
    <t>対象業務数</t>
    <rPh sb="0" eb="2">
      <t>タイショウ</t>
    </rPh>
    <rPh sb="2" eb="4">
      <t>ギョウム</t>
    </rPh>
    <rPh sb="4" eb="5">
      <t>スウ</t>
    </rPh>
    <phoneticPr fontId="2"/>
  </si>
  <si>
    <t>大分類</t>
    <rPh sb="0" eb="3">
      <t>ダイブンルイ</t>
    </rPh>
    <phoneticPr fontId="2"/>
  </si>
  <si>
    <t>行政系施設</t>
    <rPh sb="0" eb="3">
      <t>ギョウセイケイ</t>
    </rPh>
    <rPh sb="3" eb="5">
      <t>シセツ</t>
    </rPh>
    <phoneticPr fontId="2"/>
  </si>
  <si>
    <t>町民文化系施設</t>
    <rPh sb="0" eb="2">
      <t>チョウミン</t>
    </rPh>
    <rPh sb="2" eb="4">
      <t>ブンカ</t>
    </rPh>
    <rPh sb="4" eb="5">
      <t>ケイ</t>
    </rPh>
    <rPh sb="5" eb="7">
      <t>シセツ</t>
    </rPh>
    <phoneticPr fontId="2"/>
  </si>
  <si>
    <t>保健・福祉施設</t>
    <phoneticPr fontId="2"/>
  </si>
  <si>
    <t>その他</t>
    <rPh sb="2" eb="3">
      <t>タ</t>
    </rPh>
    <phoneticPr fontId="2"/>
  </si>
  <si>
    <t>学校教育系施設</t>
    <rPh sb="0" eb="2">
      <t>ガッコウ</t>
    </rPh>
    <rPh sb="2" eb="5">
      <t>キョウイクケイ</t>
    </rPh>
    <rPh sb="5" eb="7">
      <t>シセツ</t>
    </rPh>
    <phoneticPr fontId="2"/>
  </si>
  <si>
    <t>スポーツ・レクレーション系施設</t>
    <rPh sb="12" eb="13">
      <t>ケイ</t>
    </rPh>
    <rPh sb="13" eb="15">
      <t>シセツ</t>
    </rPh>
    <phoneticPr fontId="2"/>
  </si>
  <si>
    <t>公園</t>
    <rPh sb="0" eb="2">
      <t>コウエン</t>
    </rPh>
    <phoneticPr fontId="2"/>
  </si>
  <si>
    <t>子育て支援施設</t>
    <rPh sb="0" eb="2">
      <t>コソダ</t>
    </rPh>
    <rPh sb="3" eb="5">
      <t>シエン</t>
    </rPh>
    <rPh sb="5" eb="7">
      <t>シセツ</t>
    </rPh>
    <phoneticPr fontId="2"/>
  </si>
  <si>
    <t>産業系施設</t>
    <rPh sb="0" eb="3">
      <t>サンギョウケイ</t>
    </rPh>
    <rPh sb="3" eb="5">
      <t>シセツ</t>
    </rPh>
    <phoneticPr fontId="2"/>
  </si>
  <si>
    <t>都市公園</t>
    <rPh sb="0" eb="4">
      <t>トシコウエン</t>
    </rPh>
    <phoneticPr fontId="2"/>
  </si>
  <si>
    <t>スポーツ・レクレーション系施設（都市公園）</t>
    <rPh sb="12" eb="13">
      <t>ケイ</t>
    </rPh>
    <rPh sb="13" eb="15">
      <t>シセツ</t>
    </rPh>
    <rPh sb="16" eb="20">
      <t>トシコウエン</t>
    </rPh>
    <phoneticPr fontId="2"/>
  </si>
  <si>
    <t>農村公園</t>
    <rPh sb="0" eb="2">
      <t>ノウソン</t>
    </rPh>
    <rPh sb="2" eb="4">
      <t>コウエン</t>
    </rPh>
    <phoneticPr fontId="2"/>
  </si>
  <si>
    <t>町有林</t>
    <rPh sb="0" eb="3">
      <t>チョウユウリン</t>
    </rPh>
    <phoneticPr fontId="2"/>
  </si>
  <si>
    <t>社会教育系施設</t>
    <rPh sb="0" eb="2">
      <t>シャカイ</t>
    </rPh>
    <rPh sb="2" eb="5">
      <t>キョウイクケイ</t>
    </rPh>
    <rPh sb="5" eb="7">
      <t>シセツ</t>
    </rPh>
    <phoneticPr fontId="2"/>
  </si>
  <si>
    <t>財政課</t>
    <rPh sb="0" eb="3">
      <t>ザイセイカ</t>
    </rPh>
    <phoneticPr fontId="2"/>
  </si>
  <si>
    <t>所管課</t>
    <rPh sb="0" eb="3">
      <t>ショカンカ</t>
    </rPh>
    <phoneticPr fontId="2"/>
  </si>
  <si>
    <t>まちづくり課</t>
    <rPh sb="5" eb="6">
      <t>カ</t>
    </rPh>
    <phoneticPr fontId="2"/>
  </si>
  <si>
    <t>教育課</t>
    <rPh sb="0" eb="3">
      <t>キョウイクカ</t>
    </rPh>
    <phoneticPr fontId="2"/>
  </si>
  <si>
    <t>町民健康課（財政課）</t>
    <rPh sb="0" eb="5">
      <t>チョウミンケンコウカ</t>
    </rPh>
    <rPh sb="6" eb="9">
      <t>ザイセイカ</t>
    </rPh>
    <phoneticPr fontId="2"/>
  </si>
  <si>
    <t>教育課（建設課）</t>
    <rPh sb="0" eb="3">
      <t>キョウイクカ</t>
    </rPh>
    <rPh sb="4" eb="7">
      <t>ケンセツカ</t>
    </rPh>
    <phoneticPr fontId="2"/>
  </si>
  <si>
    <t>福祉課</t>
    <rPh sb="0" eb="3">
      <t>フクシカ</t>
    </rPh>
    <phoneticPr fontId="2"/>
  </si>
  <si>
    <t>産業推進課</t>
    <rPh sb="0" eb="2">
      <t>サンギョウ</t>
    </rPh>
    <rPh sb="2" eb="5">
      <t>スイシンカ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</si>
</sst>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2"/>
      <charset val="128"/>
    </font>
    <font>
      <sz val="12"/>
      <name val="ＭＳ 明朝"/>
      <family val="2"/>
      <charset val="128"/>
    </font>
    <font>
      <b/>
      <sz val="12"/>
      <name val="ＭＳ 明朝"/>
      <family val="2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1" applyNumberFormat="1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40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40" fontId="7" fillId="0" borderId="0" xfId="1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40" fontId="7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numFmt numFmtId="8" formatCode="#,##0.00;[Red]\-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numFmt numFmtId="8" formatCode="#,##0.00;[Red]\-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明朝"/>
        <family val="2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top style="hair">
          <color auto="1"/>
        </top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hair">
          <color auto="1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02E402-FC49-425B-9FF7-6CA95F634A1A}" name="テーブル63" displayName="テーブル63" ref="A2:Z64" totalsRowCount="1" headerRowDxfId="57" dataDxfId="55" totalsRowDxfId="53" headerRowBorderDxfId="56" tableBorderDxfId="54" totalsRowBorderDxfId="52">
  <autoFilter ref="A2:Z63" xr:uid="{1DDC2429-6FD5-40C4-8615-42DB4982B089}"/>
  <tableColumns count="26">
    <tableColumn id="12" xr3:uid="{8E76A947-0E9D-4F66-8396-7937DCEB45E5}" name="№" totalsRowFunction="count" dataDxfId="51" totalsRowDxfId="50">
      <calculatedColumnFormula>ROW()-2</calculatedColumnFormula>
    </tableColumn>
    <tableColumn id="14" xr3:uid="{CF210413-3F42-4AD9-8AE8-589A6A3CFE1E}" name="大分類" dataDxfId="49" totalsRowDxfId="48"/>
    <tableColumn id="26" xr3:uid="{66FB1785-EBC1-4E64-BA15-4CA14E03E740}" name="所管課" dataDxfId="47" totalsRowDxfId="46"/>
    <tableColumn id="1" xr3:uid="{85000A22-BB81-4E81-B6D4-E48A4601F778}" name="施設" totalsRowFunction="count" dataDxfId="45" totalsRowDxfId="44"/>
    <tableColumn id="2" xr3:uid="{06C1A969-F4FD-4009-BEBE-A0AC592270A5}" name="所在" dataDxfId="43" totalsRowDxfId="1"/>
    <tableColumn id="3" xr3:uid="{F983B760-478E-498D-8986-6F369E245D24}" name="延床_x000a_面積（㎡）" dataDxfId="42" totalsRowDxfId="0" dataCellStyle="桁区切り"/>
    <tableColumn id="4" xr3:uid="{E06549C2-E46D-4CCD-A6DB-2EA536265110}" name="施工_x000a_年度" dataDxfId="41" totalsRowDxfId="40"/>
    <tableColumn id="5" xr3:uid="{A66232BE-D571-46F1-9885-F35B90752F5A}" name="自家用_x000a_電気_x000a_工作物" totalsRowFunction="count" dataDxfId="39" totalsRowDxfId="38"/>
    <tableColumn id="6" xr3:uid="{B97830DD-69F0-42F4-9399-0A2DD3A676B6}" name="非常用_x000a_発電機" totalsRowFunction="count" dataDxfId="37" totalsRowDxfId="36"/>
    <tableColumn id="10" xr3:uid="{280A21DC-5D64-4113-97CC-DB1321A6A545}" name="エレ_x000a_ベーター" totalsRowFunction="count" dataDxfId="35" totalsRowDxfId="34"/>
    <tableColumn id="7" xr3:uid="{5169F434-63E5-45CF-9453-652F766500E9}" name="消防用_x000a_設備" totalsRowFunction="count" dataDxfId="33" totalsRowDxfId="32"/>
    <tableColumn id="11" xr3:uid="{AD29F8A1-4B58-4638-A220-3F7BB4F31F0F}" name="空調" totalsRowFunction="count" dataDxfId="31" totalsRowDxfId="30"/>
    <tableColumn id="9" xr3:uid="{310C107B-1ACC-4DD5-A954-45B2F1DE917C}" name="貯水槽" totalsRowFunction="count" dataDxfId="29" totalsRowDxfId="28"/>
    <tableColumn id="8" xr3:uid="{823D2D76-FA89-4B19-9988-7EDE7FD60D97}" name="浄化_x000a_槽" totalsRowFunction="count" dataDxfId="27" totalsRowDxfId="26"/>
    <tableColumn id="13" xr3:uid="{1EC36531-AE9E-42BF-A0CE-D3DC2E7471B9}" name="機械警備" totalsRowFunction="count" dataDxfId="25" totalsRowDxfId="24"/>
    <tableColumn id="15" xr3:uid="{073D7AD5-51E5-4F91-BA3D-60AECF7F5FAB}" name="廃棄物" totalsRowFunction="count" dataDxfId="23" totalsRowDxfId="22"/>
    <tableColumn id="16" xr3:uid="{E31CF013-6341-47FE-AD2F-97CE758397E0}" name="清掃" totalsRowFunction="count" dataDxfId="21" totalsRowDxfId="20"/>
    <tableColumn id="17" xr3:uid="{4FB76E15-9356-4B63-9E25-9AE1FF74B5B9}" name="除草_x000a_・_x000a_剪定" totalsRowFunction="count" dataDxfId="19" totalsRowDxfId="18"/>
    <tableColumn id="18" xr3:uid="{C2654B74-E95D-4219-B699-ACD5D3A15B0E}" name="非常通報装置" totalsRowFunction="count" dataDxfId="17" totalsRowDxfId="16"/>
    <tableColumn id="19" xr3:uid="{66A4DAC3-5E02-4A5D-9FC7-284218F6BC36}" name="通信電話設備" totalsRowFunction="count" dataDxfId="15" totalsRowDxfId="14"/>
    <tableColumn id="20" xr3:uid="{6030A53F-4BB8-4B73-BD74-01D32415A904}" name="自動ドア" totalsRowFunction="count" dataDxfId="13" totalsRowDxfId="12"/>
    <tableColumn id="21" xr3:uid="{581F97C0-7DDA-4C03-8A6D-C76BFD2D10C2}" name="プールろ過機" totalsRowFunction="count" dataDxfId="11" totalsRowDxfId="10"/>
    <tableColumn id="22" xr3:uid="{DDDAC383-4D83-49F0-8276-2F06BF5DD03F}" name="ボイラー" totalsRowFunction="count" dataDxfId="9" totalsRowDxfId="8"/>
    <tableColumn id="23" xr3:uid="{05885E44-4E87-4AE3-ACCA-7D39B47475D6}" name="害虫駆除" totalsRowFunction="count" dataDxfId="7" totalsRowDxfId="6"/>
    <tableColumn id="25" xr3:uid="{65F61A7B-53D3-4E9B-A958-10AF377F9AAD}" name="野球場内野整備" totalsRowFunction="count" dataDxfId="5" totalsRowDxfId="4"/>
    <tableColumn id="24" xr3:uid="{906F64AC-CE37-4A25-A77F-0308E4A72129}" name="対象業務数" totalsRowFunction="sum" dataDxfId="3" totalsRowDxfId="2">
      <calculatedColumnFormula>COUNTA(テーブル63[[#This Row],[自家用
電気
工作物]:[野球場内野整備]])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B6D8-6791-462C-994A-B9E47010629D}">
  <dimension ref="A1:Z64"/>
  <sheetViews>
    <sheetView tabSelected="1" topLeftCell="A2" zoomScaleNormal="100" zoomScaleSheetLayoutView="100" workbookViewId="0">
      <selection activeCell="H66" sqref="H66"/>
    </sheetView>
  </sheetViews>
  <sheetFormatPr defaultRowHeight="14.25" outlineLevelRow="1" outlineLevelCol="1"/>
  <cols>
    <col min="1" max="1" width="3.5" style="5" customWidth="1"/>
    <col min="2" max="3" width="11.625" style="10" hidden="1" customWidth="1" outlineLevel="1"/>
    <col min="4" max="4" width="19.125" style="5" customWidth="1" collapsed="1"/>
    <col min="5" max="5" width="40.5" style="5" bestFit="1" customWidth="1"/>
    <col min="6" max="6" width="11.5" style="11" customWidth="1"/>
    <col min="7" max="7" width="6" style="5" bestFit="1" customWidth="1"/>
    <col min="8" max="25" width="5.625" style="5" customWidth="1"/>
    <col min="26" max="16384" width="9" style="5"/>
  </cols>
  <sheetData>
    <row r="1" spans="1:26" s="2" customFormat="1" ht="10.5" hidden="1" outlineLevel="1">
      <c r="B1" s="14"/>
      <c r="C1" s="14"/>
      <c r="F1" s="3"/>
      <c r="H1" s="2">
        <f>COLUMN()-7</f>
        <v>1</v>
      </c>
      <c r="I1" s="2">
        <f t="shared" ref="I1:Y1" si="0">COLUMN()-7</f>
        <v>2</v>
      </c>
      <c r="J1" s="2">
        <f t="shared" si="0"/>
        <v>3</v>
      </c>
      <c r="K1" s="2">
        <f t="shared" si="0"/>
        <v>4</v>
      </c>
      <c r="L1" s="2">
        <f t="shared" si="0"/>
        <v>5</v>
      </c>
      <c r="M1" s="2">
        <f t="shared" si="0"/>
        <v>6</v>
      </c>
      <c r="N1" s="2">
        <f t="shared" si="0"/>
        <v>7</v>
      </c>
      <c r="O1" s="2">
        <f t="shared" si="0"/>
        <v>8</v>
      </c>
      <c r="P1" s="2">
        <f t="shared" si="0"/>
        <v>9</v>
      </c>
      <c r="Q1" s="2">
        <f t="shared" si="0"/>
        <v>10</v>
      </c>
      <c r="R1" s="2">
        <f t="shared" si="0"/>
        <v>11</v>
      </c>
      <c r="S1" s="2">
        <f t="shared" si="0"/>
        <v>12</v>
      </c>
      <c r="T1" s="2">
        <f t="shared" si="0"/>
        <v>13</v>
      </c>
      <c r="U1" s="2">
        <f t="shared" si="0"/>
        <v>14</v>
      </c>
      <c r="V1" s="2">
        <f t="shared" si="0"/>
        <v>15</v>
      </c>
      <c r="W1" s="2">
        <f t="shared" si="0"/>
        <v>16</v>
      </c>
      <c r="X1" s="2">
        <f t="shared" si="0"/>
        <v>17</v>
      </c>
      <c r="Y1" s="2">
        <f t="shared" si="0"/>
        <v>18</v>
      </c>
    </row>
    <row r="2" spans="1:26" ht="71.25" collapsed="1">
      <c r="A2" s="4" t="s">
        <v>107</v>
      </c>
      <c r="B2" s="15" t="s">
        <v>140</v>
      </c>
      <c r="C2" s="15" t="s">
        <v>156</v>
      </c>
      <c r="D2" s="5" t="s">
        <v>106</v>
      </c>
      <c r="E2" s="5" t="s">
        <v>105</v>
      </c>
      <c r="F2" s="6" t="s">
        <v>111</v>
      </c>
      <c r="G2" s="4" t="s">
        <v>104</v>
      </c>
      <c r="H2" s="4" t="s">
        <v>110</v>
      </c>
      <c r="I2" s="4" t="s">
        <v>108</v>
      </c>
      <c r="J2" s="4" t="s">
        <v>102</v>
      </c>
      <c r="K2" s="4" t="s">
        <v>103</v>
      </c>
      <c r="L2" s="7" t="s">
        <v>101</v>
      </c>
      <c r="M2" s="4" t="s">
        <v>109</v>
      </c>
      <c r="N2" s="4" t="s">
        <v>135</v>
      </c>
      <c r="O2" s="8" t="s">
        <v>134</v>
      </c>
      <c r="P2" s="8" t="s">
        <v>112</v>
      </c>
      <c r="Q2" s="8" t="s">
        <v>113</v>
      </c>
      <c r="R2" s="8" t="s">
        <v>136</v>
      </c>
      <c r="S2" s="8" t="s">
        <v>114</v>
      </c>
      <c r="T2" s="8" t="s">
        <v>115</v>
      </c>
      <c r="U2" s="8" t="s">
        <v>116</v>
      </c>
      <c r="V2" s="8" t="s">
        <v>117</v>
      </c>
      <c r="W2" s="8" t="s">
        <v>118</v>
      </c>
      <c r="X2" s="8" t="s">
        <v>119</v>
      </c>
      <c r="Y2" s="8" t="s">
        <v>120</v>
      </c>
      <c r="Z2" s="9" t="s">
        <v>139</v>
      </c>
    </row>
    <row r="3" spans="1:26">
      <c r="A3" s="7">
        <f t="shared" ref="A3:A63" si="1">ROW()-2</f>
        <v>1</v>
      </c>
      <c r="B3" s="15" t="s">
        <v>141</v>
      </c>
      <c r="C3" s="15" t="s">
        <v>155</v>
      </c>
      <c r="D3" s="10" t="s">
        <v>100</v>
      </c>
      <c r="E3" s="10" t="s">
        <v>47</v>
      </c>
      <c r="F3" s="11">
        <v>5199.5999999999995</v>
      </c>
      <c r="G3" s="5">
        <v>1973</v>
      </c>
      <c r="H3" s="7" t="s">
        <v>38</v>
      </c>
      <c r="I3" s="7" t="s">
        <v>38</v>
      </c>
      <c r="J3" s="7" t="s">
        <v>38</v>
      </c>
      <c r="K3" s="7" t="s">
        <v>38</v>
      </c>
      <c r="L3" s="7" t="s">
        <v>38</v>
      </c>
      <c r="M3" s="7" t="s">
        <v>38</v>
      </c>
      <c r="N3" s="7" t="s">
        <v>122</v>
      </c>
      <c r="O3" s="7"/>
      <c r="P3" s="7" t="s">
        <v>122</v>
      </c>
      <c r="Q3" s="7" t="s">
        <v>122</v>
      </c>
      <c r="R3" s="7"/>
      <c r="S3" s="7"/>
      <c r="T3" s="7" t="s">
        <v>122</v>
      </c>
      <c r="U3" s="7"/>
      <c r="V3" s="7"/>
      <c r="W3" s="7"/>
      <c r="X3" s="7"/>
      <c r="Y3" s="7"/>
      <c r="Z3" s="7">
        <f>COUNTA(テーブル63[[#This Row],[自家用
電気
工作物]:[野球場内野整備]])</f>
        <v>10</v>
      </c>
    </row>
    <row r="4" spans="1:26">
      <c r="A4" s="7">
        <f t="shared" si="1"/>
        <v>2</v>
      </c>
      <c r="B4" s="15" t="s">
        <v>142</v>
      </c>
      <c r="C4" s="15" t="s">
        <v>155</v>
      </c>
      <c r="D4" s="10" t="s">
        <v>99</v>
      </c>
      <c r="E4" s="10" t="s">
        <v>98</v>
      </c>
      <c r="F4" s="11">
        <v>1988.5</v>
      </c>
      <c r="G4" s="5">
        <v>1976</v>
      </c>
      <c r="H4" s="7"/>
      <c r="I4" s="7" t="s">
        <v>38</v>
      </c>
      <c r="J4" s="7"/>
      <c r="K4" s="7" t="s">
        <v>38</v>
      </c>
      <c r="L4" s="7" t="s">
        <v>38</v>
      </c>
      <c r="M4" s="7"/>
      <c r="N4" s="7"/>
      <c r="O4" s="7"/>
      <c r="P4" s="7"/>
      <c r="Q4" s="7" t="s">
        <v>122</v>
      </c>
      <c r="R4" s="7"/>
      <c r="S4" s="7"/>
      <c r="T4" s="7"/>
      <c r="U4" s="7"/>
      <c r="V4" s="7"/>
      <c r="W4" s="7"/>
      <c r="X4" s="7"/>
      <c r="Y4" s="7"/>
      <c r="Z4" s="7">
        <f>COUNTA(テーブル63[[#This Row],[自家用
電気
工作物]:[野球場内野整備]])</f>
        <v>4</v>
      </c>
    </row>
    <row r="5" spans="1:26">
      <c r="A5" s="7">
        <f t="shared" si="1"/>
        <v>3</v>
      </c>
      <c r="B5" s="15" t="s">
        <v>143</v>
      </c>
      <c r="C5" s="15" t="s">
        <v>159</v>
      </c>
      <c r="D5" s="10" t="s">
        <v>97</v>
      </c>
      <c r="E5" s="10" t="s">
        <v>47</v>
      </c>
      <c r="F5" s="11">
        <v>795.4</v>
      </c>
      <c r="G5" s="5">
        <v>1992</v>
      </c>
      <c r="H5" s="7" t="s">
        <v>38</v>
      </c>
      <c r="I5" s="7"/>
      <c r="J5" s="7"/>
      <c r="K5" s="7" t="s">
        <v>38</v>
      </c>
      <c r="L5" s="7" t="s">
        <v>38</v>
      </c>
      <c r="M5" s="7"/>
      <c r="N5" s="7"/>
      <c r="O5" s="7"/>
      <c r="P5" s="7"/>
      <c r="Q5" s="7" t="s">
        <v>122</v>
      </c>
      <c r="R5" s="7"/>
      <c r="S5" s="7"/>
      <c r="T5" s="7"/>
      <c r="U5" s="7"/>
      <c r="V5" s="7"/>
      <c r="W5" s="7"/>
      <c r="X5" s="7"/>
      <c r="Y5" s="7"/>
      <c r="Z5" s="7">
        <f>COUNTA(テーブル63[[#This Row],[自家用
電気
工作物]:[野球場内野整備]])</f>
        <v>4</v>
      </c>
    </row>
    <row r="6" spans="1:26">
      <c r="A6" s="7">
        <f t="shared" si="1"/>
        <v>4</v>
      </c>
      <c r="B6" s="15" t="s">
        <v>142</v>
      </c>
      <c r="C6" s="15" t="s">
        <v>155</v>
      </c>
      <c r="D6" s="10" t="s">
        <v>96</v>
      </c>
      <c r="E6" s="10" t="s">
        <v>95</v>
      </c>
      <c r="F6" s="11">
        <v>231.9</v>
      </c>
      <c r="G6" s="5">
        <v>1997</v>
      </c>
      <c r="H6" s="7"/>
      <c r="I6" s="7"/>
      <c r="J6" s="7"/>
      <c r="K6" s="7" t="s">
        <v>38</v>
      </c>
      <c r="L6" s="7"/>
      <c r="M6" s="7"/>
      <c r="N6" s="7"/>
      <c r="O6" s="7"/>
      <c r="P6" s="7"/>
      <c r="Q6" s="7"/>
      <c r="R6" s="7" t="s">
        <v>122</v>
      </c>
      <c r="S6" s="7"/>
      <c r="T6" s="7"/>
      <c r="U6" s="7"/>
      <c r="V6" s="7"/>
      <c r="W6" s="7"/>
      <c r="X6" s="7"/>
      <c r="Y6" s="7"/>
      <c r="Z6" s="7">
        <f>COUNTA(テーブル63[[#This Row],[自家用
電気
工作物]:[野球場内野整備]])</f>
        <v>2</v>
      </c>
    </row>
    <row r="7" spans="1:26">
      <c r="A7" s="7">
        <f t="shared" si="1"/>
        <v>5</v>
      </c>
      <c r="B7" s="15" t="s">
        <v>142</v>
      </c>
      <c r="C7" s="15" t="s">
        <v>157</v>
      </c>
      <c r="D7" s="10" t="s">
        <v>94</v>
      </c>
      <c r="E7" s="10" t="s">
        <v>93</v>
      </c>
      <c r="F7" s="11">
        <v>199.7</v>
      </c>
      <c r="G7" s="5">
        <v>1991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>COUNTA(テーブル63[[#This Row],[自家用
電気
工作物]:[野球場内野整備]])</f>
        <v>0</v>
      </c>
    </row>
    <row r="8" spans="1:26">
      <c r="A8" s="7">
        <f t="shared" si="1"/>
        <v>6</v>
      </c>
      <c r="B8" s="15" t="s">
        <v>142</v>
      </c>
      <c r="C8" s="15" t="s">
        <v>157</v>
      </c>
      <c r="D8" s="10" t="s">
        <v>92</v>
      </c>
      <c r="E8" s="10" t="s">
        <v>81</v>
      </c>
      <c r="F8" s="11">
        <v>175</v>
      </c>
      <c r="G8" s="5">
        <v>1980</v>
      </c>
      <c r="H8" s="7"/>
      <c r="I8" s="7"/>
      <c r="J8" s="7"/>
      <c r="K8" s="7"/>
      <c r="L8" s="7"/>
      <c r="M8" s="7"/>
      <c r="N8" s="7" t="s">
        <v>38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>
        <f>COUNTA(テーブル63[[#This Row],[自家用
電気
工作物]:[野球場内野整備]])</f>
        <v>1</v>
      </c>
    </row>
    <row r="9" spans="1:26">
      <c r="A9" s="7">
        <f t="shared" si="1"/>
        <v>7</v>
      </c>
      <c r="B9" s="15" t="s">
        <v>142</v>
      </c>
      <c r="C9" s="15" t="s">
        <v>157</v>
      </c>
      <c r="D9" s="10" t="s">
        <v>91</v>
      </c>
      <c r="E9" s="10" t="s">
        <v>90</v>
      </c>
      <c r="F9" s="11">
        <v>199.5</v>
      </c>
      <c r="G9" s="5">
        <v>1986</v>
      </c>
      <c r="H9" s="7"/>
      <c r="I9" s="7"/>
      <c r="J9" s="7"/>
      <c r="K9" s="7"/>
      <c r="L9" s="7"/>
      <c r="M9" s="7"/>
      <c r="N9" s="7" t="s">
        <v>38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f>COUNTA(テーブル63[[#This Row],[自家用
電気
工作物]:[野球場内野整備]])</f>
        <v>1</v>
      </c>
    </row>
    <row r="10" spans="1:26">
      <c r="A10" s="7">
        <f t="shared" si="1"/>
        <v>8</v>
      </c>
      <c r="B10" s="15" t="s">
        <v>142</v>
      </c>
      <c r="C10" s="15" t="s">
        <v>157</v>
      </c>
      <c r="D10" s="10" t="s">
        <v>89</v>
      </c>
      <c r="E10" s="10" t="s">
        <v>88</v>
      </c>
      <c r="F10" s="11">
        <v>201.8</v>
      </c>
      <c r="G10" s="5">
        <v>1977</v>
      </c>
      <c r="H10" s="7"/>
      <c r="I10" s="7"/>
      <c r="J10" s="7"/>
      <c r="K10" s="7"/>
      <c r="L10" s="7"/>
      <c r="M10" s="7"/>
      <c r="N10" s="7" t="s">
        <v>38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>
        <f>COUNTA(テーブル63[[#This Row],[自家用
電気
工作物]:[野球場内野整備]])</f>
        <v>1</v>
      </c>
    </row>
    <row r="11" spans="1:26">
      <c r="A11" s="7">
        <f t="shared" si="1"/>
        <v>9</v>
      </c>
      <c r="B11" s="15" t="s">
        <v>142</v>
      </c>
      <c r="C11" s="15" t="s">
        <v>157</v>
      </c>
      <c r="D11" s="10" t="s">
        <v>87</v>
      </c>
      <c r="E11" s="10" t="s">
        <v>63</v>
      </c>
      <c r="F11" s="11">
        <v>199.5</v>
      </c>
      <c r="G11" s="5">
        <v>1985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>
        <f>COUNTA(テーブル63[[#This Row],[自家用
電気
工作物]:[野球場内野整備]])</f>
        <v>0</v>
      </c>
    </row>
    <row r="12" spans="1:26">
      <c r="A12" s="7">
        <f t="shared" si="1"/>
        <v>10</v>
      </c>
      <c r="B12" s="15" t="s">
        <v>141</v>
      </c>
      <c r="C12" s="15" t="s">
        <v>158</v>
      </c>
      <c r="D12" s="10" t="s">
        <v>86</v>
      </c>
      <c r="E12" s="10" t="s">
        <v>49</v>
      </c>
      <c r="F12" s="11">
        <v>944.4</v>
      </c>
      <c r="G12" s="5">
        <v>1982</v>
      </c>
      <c r="H12" s="7" t="s">
        <v>38</v>
      </c>
      <c r="I12" s="7"/>
      <c r="J12" s="7"/>
      <c r="K12" s="7" t="s">
        <v>38</v>
      </c>
      <c r="L12" s="7" t="s">
        <v>38</v>
      </c>
      <c r="M12" s="7"/>
      <c r="N12" s="7"/>
      <c r="O12" s="7" t="s">
        <v>122</v>
      </c>
      <c r="P12" s="7" t="s">
        <v>122</v>
      </c>
      <c r="Q12" s="7" t="s">
        <v>122</v>
      </c>
      <c r="R12" s="7"/>
      <c r="S12" s="7"/>
      <c r="T12" s="7"/>
      <c r="U12" s="7"/>
      <c r="V12" s="7"/>
      <c r="W12" s="7"/>
      <c r="X12" s="7"/>
      <c r="Y12" s="7"/>
      <c r="Z12" s="7">
        <f>COUNTA(テーブル63[[#This Row],[自家用
電気
工作物]:[野球場内野整備]])</f>
        <v>6</v>
      </c>
    </row>
    <row r="13" spans="1:26">
      <c r="A13" s="7">
        <f t="shared" si="1"/>
        <v>11</v>
      </c>
      <c r="B13" s="15" t="s">
        <v>144</v>
      </c>
      <c r="C13" s="15" t="s">
        <v>158</v>
      </c>
      <c r="D13" s="10" t="s">
        <v>85</v>
      </c>
      <c r="E13" s="10" t="s">
        <v>84</v>
      </c>
      <c r="F13" s="11">
        <v>326</v>
      </c>
      <c r="G13" s="5">
        <v>1999</v>
      </c>
      <c r="H13" s="7"/>
      <c r="I13" s="7"/>
      <c r="J13" s="7"/>
      <c r="K13" s="7"/>
      <c r="L13" s="7"/>
      <c r="M13" s="7"/>
      <c r="N13" s="7" t="s">
        <v>38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>
        <f>COUNTA(テーブル63[[#This Row],[自家用
電気
工作物]:[野球場内野整備]])</f>
        <v>1</v>
      </c>
    </row>
    <row r="14" spans="1:26">
      <c r="A14" s="7">
        <f t="shared" si="1"/>
        <v>12</v>
      </c>
      <c r="B14" s="15" t="s">
        <v>144</v>
      </c>
      <c r="C14" s="15" t="s">
        <v>158</v>
      </c>
      <c r="D14" s="10" t="s">
        <v>83</v>
      </c>
      <c r="E14" s="10" t="s">
        <v>57</v>
      </c>
      <c r="F14" s="11">
        <v>83</v>
      </c>
      <c r="G14" s="5">
        <v>1993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>
        <f>COUNTA(テーブル63[[#This Row],[自家用
電気
工作物]:[野球場内野整備]])</f>
        <v>0</v>
      </c>
    </row>
    <row r="15" spans="1:26">
      <c r="A15" s="7">
        <f t="shared" si="1"/>
        <v>13</v>
      </c>
      <c r="B15" s="15" t="s">
        <v>144</v>
      </c>
      <c r="C15" s="15" t="s">
        <v>158</v>
      </c>
      <c r="D15" s="10" t="s">
        <v>82</v>
      </c>
      <c r="E15" s="10" t="s">
        <v>81</v>
      </c>
      <c r="F15" s="11">
        <v>83</v>
      </c>
      <c r="G15" s="5">
        <v>1994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f>COUNTA(テーブル63[[#This Row],[自家用
電気
工作物]:[野球場内野整備]])</f>
        <v>0</v>
      </c>
    </row>
    <row r="16" spans="1:26">
      <c r="A16" s="7">
        <f t="shared" si="1"/>
        <v>14</v>
      </c>
      <c r="B16" s="15" t="s">
        <v>144</v>
      </c>
      <c r="C16" s="15" t="s">
        <v>158</v>
      </c>
      <c r="D16" s="10" t="s">
        <v>80</v>
      </c>
      <c r="E16" s="10" t="s">
        <v>79</v>
      </c>
      <c r="F16" s="11">
        <v>83</v>
      </c>
      <c r="G16" s="5">
        <v>1994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>
        <f>COUNTA(テーブル63[[#This Row],[自家用
電気
工作物]:[野球場内野整備]])</f>
        <v>0</v>
      </c>
    </row>
    <row r="17" spans="1:26">
      <c r="A17" s="7">
        <f t="shared" si="1"/>
        <v>15</v>
      </c>
      <c r="B17" s="15" t="s">
        <v>144</v>
      </c>
      <c r="C17" s="15" t="s">
        <v>158</v>
      </c>
      <c r="D17" s="10" t="s">
        <v>78</v>
      </c>
      <c r="E17" s="10" t="s">
        <v>65</v>
      </c>
      <c r="F17" s="11">
        <v>83</v>
      </c>
      <c r="G17" s="5">
        <v>1993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f>COUNTA(テーブル63[[#This Row],[自家用
電気
工作物]:[野球場内野整備]])</f>
        <v>0</v>
      </c>
    </row>
    <row r="18" spans="1:26">
      <c r="A18" s="7">
        <f t="shared" si="1"/>
        <v>16</v>
      </c>
      <c r="B18" s="15" t="s">
        <v>144</v>
      </c>
      <c r="C18" s="15" t="s">
        <v>158</v>
      </c>
      <c r="D18" s="10" t="s">
        <v>77</v>
      </c>
      <c r="E18" s="10" t="s">
        <v>76</v>
      </c>
      <c r="F18" s="11">
        <v>83</v>
      </c>
      <c r="G18" s="5">
        <v>1995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>
        <f>COUNTA(テーブル63[[#This Row],[自家用
電気
工作物]:[野球場内野整備]])</f>
        <v>0</v>
      </c>
    </row>
    <row r="19" spans="1:26">
      <c r="A19" s="7">
        <f t="shared" si="1"/>
        <v>17</v>
      </c>
      <c r="B19" s="15" t="s">
        <v>144</v>
      </c>
      <c r="C19" s="15" t="s">
        <v>158</v>
      </c>
      <c r="D19" s="10" t="s">
        <v>75</v>
      </c>
      <c r="E19" s="10" t="s">
        <v>74</v>
      </c>
      <c r="F19" s="11">
        <v>83</v>
      </c>
      <c r="G19" s="5">
        <v>1995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>
        <f>COUNTA(テーブル63[[#This Row],[自家用
電気
工作物]:[野球場内野整備]])</f>
        <v>0</v>
      </c>
    </row>
    <row r="20" spans="1:26">
      <c r="A20" s="7">
        <f t="shared" si="1"/>
        <v>18</v>
      </c>
      <c r="B20" s="15" t="s">
        <v>144</v>
      </c>
      <c r="C20" s="15" t="s">
        <v>158</v>
      </c>
      <c r="D20" s="10" t="s">
        <v>73</v>
      </c>
      <c r="E20" s="10" t="s">
        <v>72</v>
      </c>
      <c r="F20" s="11">
        <v>83</v>
      </c>
      <c r="G20" s="5">
        <v>1995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>
        <f>COUNTA(テーブル63[[#This Row],[自家用
電気
工作物]:[野球場内野整備]])</f>
        <v>0</v>
      </c>
    </row>
    <row r="21" spans="1:26">
      <c r="A21" s="7">
        <f t="shared" si="1"/>
        <v>19</v>
      </c>
      <c r="B21" s="15" t="s">
        <v>145</v>
      </c>
      <c r="C21" s="15" t="s">
        <v>158</v>
      </c>
      <c r="D21" s="10" t="s">
        <v>71</v>
      </c>
      <c r="E21" s="10" t="s">
        <v>57</v>
      </c>
      <c r="F21" s="11">
        <v>5085</v>
      </c>
      <c r="G21" s="5">
        <v>1968</v>
      </c>
      <c r="H21" s="7" t="s">
        <v>38</v>
      </c>
      <c r="I21" s="7"/>
      <c r="J21" s="7"/>
      <c r="K21" s="7" t="s">
        <v>38</v>
      </c>
      <c r="L21" s="7" t="s">
        <v>38</v>
      </c>
      <c r="M21" s="7" t="s">
        <v>38</v>
      </c>
      <c r="N21" s="7"/>
      <c r="O21" s="7" t="s">
        <v>122</v>
      </c>
      <c r="P21" s="7" t="s">
        <v>122</v>
      </c>
      <c r="Q21" s="7"/>
      <c r="R21" s="7" t="s">
        <v>122</v>
      </c>
      <c r="S21" s="7" t="s">
        <v>122</v>
      </c>
      <c r="T21" s="7"/>
      <c r="U21" s="7"/>
      <c r="V21" s="7"/>
      <c r="W21" s="7"/>
      <c r="X21" s="7"/>
      <c r="Y21" s="7"/>
      <c r="Z21" s="7">
        <f>COUNTA(テーブル63[[#This Row],[自家用
電気
工作物]:[野球場内野整備]])</f>
        <v>8</v>
      </c>
    </row>
    <row r="22" spans="1:26">
      <c r="A22" s="7">
        <f t="shared" si="1"/>
        <v>20</v>
      </c>
      <c r="B22" s="15" t="s">
        <v>145</v>
      </c>
      <c r="C22" s="15" t="s">
        <v>158</v>
      </c>
      <c r="D22" s="10" t="s">
        <v>70</v>
      </c>
      <c r="E22" s="10" t="s">
        <v>69</v>
      </c>
      <c r="F22" s="11">
        <v>3173</v>
      </c>
      <c r="G22" s="5">
        <v>1970</v>
      </c>
      <c r="H22" s="7" t="s">
        <v>38</v>
      </c>
      <c r="I22" s="7"/>
      <c r="J22" s="7"/>
      <c r="K22" s="1" t="s">
        <v>38</v>
      </c>
      <c r="L22" s="7" t="s">
        <v>38</v>
      </c>
      <c r="M22" s="1" t="s">
        <v>38</v>
      </c>
      <c r="N22" s="7" t="s">
        <v>38</v>
      </c>
      <c r="O22" s="7" t="s">
        <v>122</v>
      </c>
      <c r="P22" s="1" t="s">
        <v>122</v>
      </c>
      <c r="Q22" s="7"/>
      <c r="R22" s="1" t="s">
        <v>122</v>
      </c>
      <c r="S22" s="7" t="s">
        <v>122</v>
      </c>
      <c r="T22" s="7" t="s">
        <v>121</v>
      </c>
      <c r="U22" s="7"/>
      <c r="V22" s="7"/>
      <c r="W22" s="7"/>
      <c r="X22" s="7"/>
      <c r="Y22" s="7"/>
      <c r="Z22" s="7">
        <f>COUNTA(テーブル63[[#This Row],[自家用
電気
工作物]:[野球場内野整備]])</f>
        <v>10</v>
      </c>
    </row>
    <row r="23" spans="1:26">
      <c r="A23" s="7">
        <f t="shared" si="1"/>
        <v>21</v>
      </c>
      <c r="B23" s="15" t="s">
        <v>145</v>
      </c>
      <c r="C23" s="15" t="s">
        <v>158</v>
      </c>
      <c r="D23" s="10" t="s">
        <v>68</v>
      </c>
      <c r="E23" s="10" t="s">
        <v>67</v>
      </c>
      <c r="F23" s="11">
        <v>2572</v>
      </c>
      <c r="G23" s="5">
        <v>1972</v>
      </c>
      <c r="H23" s="7" t="s">
        <v>38</v>
      </c>
      <c r="I23" s="7"/>
      <c r="J23" s="7"/>
      <c r="K23" s="1" t="s">
        <v>38</v>
      </c>
      <c r="L23" s="7" t="s">
        <v>38</v>
      </c>
      <c r="M23" s="1" t="s">
        <v>38</v>
      </c>
      <c r="N23" s="7" t="s">
        <v>38</v>
      </c>
      <c r="O23" s="7" t="s">
        <v>122</v>
      </c>
      <c r="P23" s="1" t="s">
        <v>122</v>
      </c>
      <c r="Q23" s="7"/>
      <c r="R23" s="1" t="s">
        <v>122</v>
      </c>
      <c r="S23" s="7" t="s">
        <v>122</v>
      </c>
      <c r="T23" s="7"/>
      <c r="U23" s="7"/>
      <c r="V23" s="7"/>
      <c r="W23" s="7"/>
      <c r="X23" s="7"/>
      <c r="Y23" s="7"/>
      <c r="Z23" s="7">
        <f>COUNTA(テーブル63[[#This Row],[自家用
電気
工作物]:[野球場内野整備]])</f>
        <v>9</v>
      </c>
    </row>
    <row r="24" spans="1:26">
      <c r="A24" s="7">
        <f t="shared" si="1"/>
        <v>22</v>
      </c>
      <c r="B24" s="15" t="s">
        <v>145</v>
      </c>
      <c r="C24" s="15" t="s">
        <v>158</v>
      </c>
      <c r="D24" s="10" t="s">
        <v>66</v>
      </c>
      <c r="E24" s="10" t="s">
        <v>65</v>
      </c>
      <c r="F24" s="11">
        <v>2140</v>
      </c>
      <c r="G24" s="5">
        <v>1974</v>
      </c>
      <c r="H24" s="7" t="s">
        <v>38</v>
      </c>
      <c r="I24" s="7"/>
      <c r="J24" s="7"/>
      <c r="K24" s="1" t="s">
        <v>38</v>
      </c>
      <c r="L24" s="7" t="s">
        <v>38</v>
      </c>
      <c r="M24" s="1" t="s">
        <v>38</v>
      </c>
      <c r="N24" s="7" t="s">
        <v>38</v>
      </c>
      <c r="O24" s="7" t="s">
        <v>122</v>
      </c>
      <c r="P24" s="1" t="s">
        <v>122</v>
      </c>
      <c r="Q24" s="7"/>
      <c r="R24" s="1" t="s">
        <v>122</v>
      </c>
      <c r="S24" s="7" t="s">
        <v>122</v>
      </c>
      <c r="T24" s="7"/>
      <c r="U24" s="7"/>
      <c r="V24" s="7" t="s">
        <v>122</v>
      </c>
      <c r="W24" s="7"/>
      <c r="X24" s="7"/>
      <c r="Y24" s="7"/>
      <c r="Z24" s="7">
        <f>COUNTA(テーブル63[[#This Row],[自家用
電気
工作物]:[野球場内野整備]])</f>
        <v>10</v>
      </c>
    </row>
    <row r="25" spans="1:26">
      <c r="A25" s="7">
        <f t="shared" si="1"/>
        <v>23</v>
      </c>
      <c r="B25" s="15" t="s">
        <v>145</v>
      </c>
      <c r="C25" s="15" t="s">
        <v>158</v>
      </c>
      <c r="D25" s="10" t="s">
        <v>64</v>
      </c>
      <c r="E25" s="10" t="s">
        <v>63</v>
      </c>
      <c r="F25" s="11">
        <v>2250</v>
      </c>
      <c r="G25" s="5">
        <v>1974</v>
      </c>
      <c r="H25" s="7" t="s">
        <v>38</v>
      </c>
      <c r="I25" s="7"/>
      <c r="J25" s="7"/>
      <c r="K25" s="1" t="s">
        <v>38</v>
      </c>
      <c r="L25" s="7" t="s">
        <v>38</v>
      </c>
      <c r="M25" s="1" t="s">
        <v>38</v>
      </c>
      <c r="N25" s="7" t="s">
        <v>38</v>
      </c>
      <c r="O25" s="7" t="s">
        <v>122</v>
      </c>
      <c r="P25" s="1" t="s">
        <v>122</v>
      </c>
      <c r="Q25" s="7"/>
      <c r="R25" s="1" t="s">
        <v>122</v>
      </c>
      <c r="S25" s="7" t="s">
        <v>122</v>
      </c>
      <c r="T25" s="7"/>
      <c r="U25" s="7"/>
      <c r="V25" s="7"/>
      <c r="W25" s="7"/>
      <c r="X25" s="7"/>
      <c r="Y25" s="7"/>
      <c r="Z25" s="7">
        <f>COUNTA(テーブル63[[#This Row],[自家用
電気
工作物]:[野球場内野整備]])</f>
        <v>9</v>
      </c>
    </row>
    <row r="26" spans="1:26">
      <c r="A26" s="7">
        <f t="shared" si="1"/>
        <v>24</v>
      </c>
      <c r="B26" s="15" t="s">
        <v>145</v>
      </c>
      <c r="C26" s="15" t="s">
        <v>158</v>
      </c>
      <c r="D26" s="10" t="s">
        <v>62</v>
      </c>
      <c r="E26" s="10" t="s">
        <v>61</v>
      </c>
      <c r="F26" s="11">
        <v>5857</v>
      </c>
      <c r="G26" s="5">
        <v>1971</v>
      </c>
      <c r="H26" s="7" t="s">
        <v>122</v>
      </c>
      <c r="I26" s="7"/>
      <c r="J26" s="7"/>
      <c r="K26" s="1" t="s">
        <v>38</v>
      </c>
      <c r="L26" s="1" t="s">
        <v>38</v>
      </c>
      <c r="M26" s="1" t="s">
        <v>38</v>
      </c>
      <c r="N26" s="7"/>
      <c r="O26" s="7" t="s">
        <v>122</v>
      </c>
      <c r="P26" s="1" t="s">
        <v>122</v>
      </c>
      <c r="Q26" s="7"/>
      <c r="R26" s="1" t="s">
        <v>122</v>
      </c>
      <c r="S26" s="7" t="s">
        <v>122</v>
      </c>
      <c r="T26" s="7"/>
      <c r="U26" s="7"/>
      <c r="V26" s="7" t="s">
        <v>122</v>
      </c>
      <c r="W26" s="7"/>
      <c r="X26" s="7"/>
      <c r="Y26" s="7"/>
      <c r="Z26" s="7">
        <f>COUNTA(テーブル63[[#This Row],[自家用
電気
工作物]:[野球場内野整備]])</f>
        <v>9</v>
      </c>
    </row>
    <row r="27" spans="1:26">
      <c r="A27" s="7">
        <f t="shared" si="1"/>
        <v>25</v>
      </c>
      <c r="B27" s="15" t="s">
        <v>145</v>
      </c>
      <c r="C27" s="15" t="s">
        <v>158</v>
      </c>
      <c r="D27" s="10" t="s">
        <v>60</v>
      </c>
      <c r="E27" s="10" t="s">
        <v>59</v>
      </c>
      <c r="F27" s="11">
        <v>4755</v>
      </c>
      <c r="G27" s="5">
        <v>1964</v>
      </c>
      <c r="H27" s="7" t="s">
        <v>122</v>
      </c>
      <c r="I27" s="7"/>
      <c r="J27" s="7"/>
      <c r="K27" s="1" t="s">
        <v>38</v>
      </c>
      <c r="L27" s="1" t="s">
        <v>38</v>
      </c>
      <c r="M27" s="1" t="s">
        <v>38</v>
      </c>
      <c r="N27" s="7" t="s">
        <v>38</v>
      </c>
      <c r="O27" s="7" t="s">
        <v>122</v>
      </c>
      <c r="P27" s="1" t="s">
        <v>122</v>
      </c>
      <c r="Q27" s="7"/>
      <c r="R27" s="1" t="s">
        <v>122</v>
      </c>
      <c r="S27" s="7" t="s">
        <v>122</v>
      </c>
      <c r="T27" s="7"/>
      <c r="U27" s="7"/>
      <c r="V27" s="7"/>
      <c r="W27" s="7"/>
      <c r="X27" s="7"/>
      <c r="Y27" s="7"/>
      <c r="Z27" s="7">
        <f>COUNTA(テーブル63[[#This Row],[自家用
電気
工作物]:[野球場内野整備]])</f>
        <v>9</v>
      </c>
    </row>
    <row r="28" spans="1:26">
      <c r="A28" s="7">
        <f t="shared" si="1"/>
        <v>26</v>
      </c>
      <c r="B28" s="15" t="s">
        <v>145</v>
      </c>
      <c r="C28" s="15" t="s">
        <v>158</v>
      </c>
      <c r="D28" s="10" t="s">
        <v>58</v>
      </c>
      <c r="E28" s="10" t="s">
        <v>57</v>
      </c>
      <c r="F28" s="11">
        <v>956.8</v>
      </c>
      <c r="G28" s="5">
        <v>2000</v>
      </c>
      <c r="H28" s="7" t="s">
        <v>38</v>
      </c>
      <c r="I28" s="7"/>
      <c r="J28" s="7"/>
      <c r="K28" s="7" t="s">
        <v>38</v>
      </c>
      <c r="L28" s="7" t="s">
        <v>38</v>
      </c>
      <c r="M28" s="1" t="s">
        <v>38</v>
      </c>
      <c r="N28" s="7"/>
      <c r="O28" s="7" t="s">
        <v>122</v>
      </c>
      <c r="P28" s="1" t="s">
        <v>122</v>
      </c>
      <c r="Q28" s="7"/>
      <c r="R28" s="7"/>
      <c r="S28" s="7"/>
      <c r="T28" s="7"/>
      <c r="U28" s="7" t="s">
        <v>122</v>
      </c>
      <c r="V28" s="7"/>
      <c r="W28" s="7" t="s">
        <v>122</v>
      </c>
      <c r="X28" s="7" t="s">
        <v>122</v>
      </c>
      <c r="Y28" s="7"/>
      <c r="Z28" s="7">
        <f>COUNTA(テーブル63[[#This Row],[自家用
電気
工作物]:[野球場内野整備]])</f>
        <v>9</v>
      </c>
    </row>
    <row r="29" spans="1:26">
      <c r="A29" s="7">
        <f t="shared" si="1"/>
        <v>27</v>
      </c>
      <c r="B29" s="15" t="s">
        <v>151</v>
      </c>
      <c r="C29" s="15" t="s">
        <v>160</v>
      </c>
      <c r="D29" s="10" t="s">
        <v>56</v>
      </c>
      <c r="E29" s="10" t="s">
        <v>55</v>
      </c>
      <c r="F29" s="11">
        <v>1940.8</v>
      </c>
      <c r="G29" s="5">
        <v>1979</v>
      </c>
      <c r="H29" s="7" t="s">
        <v>38</v>
      </c>
      <c r="I29" s="7"/>
      <c r="J29" s="7"/>
      <c r="K29" s="7" t="s">
        <v>38</v>
      </c>
      <c r="L29" s="7"/>
      <c r="M29" s="7"/>
      <c r="N29" s="7" t="s">
        <v>38</v>
      </c>
      <c r="O29" s="7"/>
      <c r="P29" s="7"/>
      <c r="Q29" s="7" t="s">
        <v>122</v>
      </c>
      <c r="R29" s="7" t="s">
        <v>122</v>
      </c>
      <c r="S29" s="7"/>
      <c r="T29" s="7"/>
      <c r="U29" s="7"/>
      <c r="V29" s="7"/>
      <c r="W29" s="7"/>
      <c r="X29" s="7"/>
      <c r="Y29" s="7" t="s">
        <v>122</v>
      </c>
      <c r="Z29" s="7">
        <f>COUNTA(テーブル63[[#This Row],[自家用
電気
工作物]:[野球場内野整備]])</f>
        <v>6</v>
      </c>
    </row>
    <row r="30" spans="1:26">
      <c r="A30" s="7">
        <f t="shared" si="1"/>
        <v>28</v>
      </c>
      <c r="B30" s="15" t="s">
        <v>150</v>
      </c>
      <c r="C30" s="15" t="s">
        <v>160</v>
      </c>
      <c r="D30" s="10" t="s">
        <v>54</v>
      </c>
      <c r="E30" s="10" t="s">
        <v>53</v>
      </c>
      <c r="F30" s="11">
        <v>31.1</v>
      </c>
      <c r="G30" s="5">
        <v>2012</v>
      </c>
      <c r="H30" s="7"/>
      <c r="I30" s="7"/>
      <c r="J30" s="7"/>
      <c r="K30" s="7"/>
      <c r="L30" s="7"/>
      <c r="M30" s="7"/>
      <c r="N30" s="7"/>
      <c r="O30" s="7"/>
      <c r="P30" s="7"/>
      <c r="Q30" s="7" t="s">
        <v>122</v>
      </c>
      <c r="R30" s="7" t="s">
        <v>122</v>
      </c>
      <c r="S30" s="7"/>
      <c r="T30" s="7"/>
      <c r="U30" s="7"/>
      <c r="V30" s="7"/>
      <c r="W30" s="7"/>
      <c r="X30" s="7"/>
      <c r="Y30" s="7"/>
      <c r="Z30" s="7">
        <f>COUNTA(テーブル63[[#This Row],[自家用
電気
工作物]:[野球場内野整備]])</f>
        <v>2</v>
      </c>
    </row>
    <row r="31" spans="1:26">
      <c r="A31" s="7">
        <f t="shared" si="1"/>
        <v>29</v>
      </c>
      <c r="B31" s="15" t="s">
        <v>146</v>
      </c>
      <c r="C31" s="15" t="s">
        <v>158</v>
      </c>
      <c r="D31" s="10" t="s">
        <v>52</v>
      </c>
      <c r="E31" s="10" t="s">
        <v>51</v>
      </c>
      <c r="F31" s="11">
        <v>881.5</v>
      </c>
      <c r="G31" s="5">
        <v>1981</v>
      </c>
      <c r="H31" s="7"/>
      <c r="I31" s="7"/>
      <c r="J31" s="7"/>
      <c r="K31" s="7" t="s">
        <v>38</v>
      </c>
      <c r="L31" s="7"/>
      <c r="M31" s="7" t="s">
        <v>38</v>
      </c>
      <c r="N31" s="7" t="s">
        <v>38</v>
      </c>
      <c r="O31" s="7"/>
      <c r="P31" s="7"/>
      <c r="Q31" s="7" t="s">
        <v>122</v>
      </c>
      <c r="R31" s="7" t="s">
        <v>122</v>
      </c>
      <c r="S31" s="7"/>
      <c r="T31" s="7"/>
      <c r="U31" s="7"/>
      <c r="V31" s="7"/>
      <c r="W31" s="7"/>
      <c r="X31" s="7"/>
      <c r="Y31" s="7"/>
      <c r="Z31" s="7">
        <f>COUNTA(テーブル63[[#This Row],[自家用
電気
工作物]:[野球場内野整備]])</f>
        <v>5</v>
      </c>
    </row>
    <row r="32" spans="1:26">
      <c r="A32" s="7">
        <f t="shared" si="1"/>
        <v>30</v>
      </c>
      <c r="B32" s="15" t="s">
        <v>147</v>
      </c>
      <c r="C32" s="15" t="s">
        <v>158</v>
      </c>
      <c r="D32" s="10" t="s">
        <v>50</v>
      </c>
      <c r="E32" s="10" t="s">
        <v>49</v>
      </c>
      <c r="F32" s="11">
        <v>81</v>
      </c>
      <c r="G32" s="5">
        <v>1998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 t="s">
        <v>122</v>
      </c>
      <c r="S32" s="7"/>
      <c r="T32" s="7"/>
      <c r="U32" s="7"/>
      <c r="V32" s="7"/>
      <c r="W32" s="7"/>
      <c r="X32" s="7"/>
      <c r="Y32" s="7"/>
      <c r="Z32" s="7">
        <f>COUNTA(テーブル63[[#This Row],[自家用
電気
工作物]:[野球場内野整備]])</f>
        <v>1</v>
      </c>
    </row>
    <row r="33" spans="1:26">
      <c r="A33" s="7">
        <f t="shared" si="1"/>
        <v>31</v>
      </c>
      <c r="B33" s="15" t="s">
        <v>143</v>
      </c>
      <c r="C33" s="15" t="s">
        <v>161</v>
      </c>
      <c r="D33" s="10" t="s">
        <v>48</v>
      </c>
      <c r="E33" s="10" t="s">
        <v>47</v>
      </c>
      <c r="F33" s="11">
        <v>2690</v>
      </c>
      <c r="G33" s="5">
        <v>2022</v>
      </c>
      <c r="H33" s="7" t="s">
        <v>38</v>
      </c>
      <c r="I33" s="7" t="s">
        <v>38</v>
      </c>
      <c r="J33" s="7" t="s">
        <v>38</v>
      </c>
      <c r="K33" s="7" t="s">
        <v>38</v>
      </c>
      <c r="L33" s="7" t="s">
        <v>38</v>
      </c>
      <c r="M33" s="7" t="s">
        <v>38</v>
      </c>
      <c r="N33" s="7"/>
      <c r="O33" s="7"/>
      <c r="P33" s="7" t="s">
        <v>122</v>
      </c>
      <c r="Q33" s="7" t="s">
        <v>122</v>
      </c>
      <c r="R33" s="7"/>
      <c r="S33" s="7"/>
      <c r="T33" s="7" t="s">
        <v>121</v>
      </c>
      <c r="U33" s="7"/>
      <c r="V33" s="7"/>
      <c r="W33" s="7"/>
      <c r="X33" s="7"/>
      <c r="Y33" s="7"/>
      <c r="Z33" s="7">
        <f>COUNTA(テーブル63[[#This Row],[自家用
電気
工作物]:[野球場内野整備]])</f>
        <v>9</v>
      </c>
    </row>
    <row r="34" spans="1:26">
      <c r="A34" s="7">
        <f t="shared" si="1"/>
        <v>32</v>
      </c>
      <c r="B34" s="15" t="s">
        <v>148</v>
      </c>
      <c r="C34" s="15" t="s">
        <v>161</v>
      </c>
      <c r="D34" s="10" t="s">
        <v>46</v>
      </c>
      <c r="E34" s="10" t="s">
        <v>45</v>
      </c>
      <c r="F34" s="11">
        <v>840.2</v>
      </c>
      <c r="G34" s="5">
        <v>2005</v>
      </c>
      <c r="H34" s="7" t="s">
        <v>38</v>
      </c>
      <c r="I34" s="7"/>
      <c r="J34" s="7"/>
      <c r="K34" s="7" t="s">
        <v>38</v>
      </c>
      <c r="L34" s="7" t="s">
        <v>38</v>
      </c>
      <c r="M34" s="7"/>
      <c r="N34" s="7"/>
      <c r="O34" s="7"/>
      <c r="P34" s="7" t="s">
        <v>122</v>
      </c>
      <c r="Q34" s="7"/>
      <c r="R34" s="7" t="s">
        <v>122</v>
      </c>
      <c r="S34" s="7"/>
      <c r="T34" s="7"/>
      <c r="U34" s="7"/>
      <c r="V34" s="7"/>
      <c r="W34" s="7"/>
      <c r="X34" s="7"/>
      <c r="Y34" s="7"/>
      <c r="Z34" s="7">
        <f>COUNTA(テーブル63[[#This Row],[自家用
電気
工作物]:[野球場内野整備]])</f>
        <v>5</v>
      </c>
    </row>
    <row r="35" spans="1:26">
      <c r="A35" s="7">
        <f t="shared" si="1"/>
        <v>33</v>
      </c>
      <c r="B35" s="15" t="s">
        <v>149</v>
      </c>
      <c r="C35" s="15" t="s">
        <v>162</v>
      </c>
      <c r="D35" s="10" t="s">
        <v>44</v>
      </c>
      <c r="E35" s="10" t="s">
        <v>43</v>
      </c>
      <c r="F35" s="11">
        <v>598.5</v>
      </c>
      <c r="G35" s="5">
        <v>1989</v>
      </c>
      <c r="H35" s="7"/>
      <c r="I35" s="7"/>
      <c r="J35" s="7"/>
      <c r="K35" s="7" t="s">
        <v>38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>
        <f>COUNTA(テーブル63[[#This Row],[自家用
電気
工作物]:[野球場内野整備]])</f>
        <v>1</v>
      </c>
    </row>
    <row r="36" spans="1:26">
      <c r="A36" s="7">
        <f t="shared" si="1"/>
        <v>34</v>
      </c>
      <c r="B36" s="15" t="s">
        <v>149</v>
      </c>
      <c r="C36" s="15" t="s">
        <v>162</v>
      </c>
      <c r="D36" s="10" t="s">
        <v>42</v>
      </c>
      <c r="E36" s="10" t="s">
        <v>41</v>
      </c>
      <c r="F36" s="11">
        <v>41.8</v>
      </c>
      <c r="G36" s="5">
        <v>2017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>
        <f>COUNTA(テーブル63[[#This Row],[自家用
電気
工作物]:[野球場内野整備]])</f>
        <v>0</v>
      </c>
    </row>
    <row r="37" spans="1:26">
      <c r="A37" s="7">
        <f t="shared" si="1"/>
        <v>35</v>
      </c>
      <c r="B37" s="15" t="s">
        <v>147</v>
      </c>
      <c r="C37" s="15" t="s">
        <v>162</v>
      </c>
      <c r="D37" s="10" t="s">
        <v>40</v>
      </c>
      <c r="E37" s="10" t="s">
        <v>39</v>
      </c>
      <c r="F37" s="11">
        <v>239.6</v>
      </c>
      <c r="G37" s="5">
        <v>1992</v>
      </c>
      <c r="H37" s="7"/>
      <c r="I37" s="7"/>
      <c r="J37" s="7"/>
      <c r="K37" s="7" t="s">
        <v>38</v>
      </c>
      <c r="L37" s="7"/>
      <c r="M37" s="7"/>
      <c r="N37" s="7" t="s">
        <v>38</v>
      </c>
      <c r="O37" s="7"/>
      <c r="P37" s="7"/>
      <c r="Q37" s="7" t="s">
        <v>122</v>
      </c>
      <c r="R37" s="7" t="s">
        <v>122</v>
      </c>
      <c r="S37" s="7"/>
      <c r="T37" s="7"/>
      <c r="U37" s="7"/>
      <c r="V37" s="7"/>
      <c r="W37" s="7"/>
      <c r="X37" s="7"/>
      <c r="Y37" s="7"/>
      <c r="Z37" s="7">
        <f>COUNTA(テーブル63[[#This Row],[自家用
電気
工作物]:[野球場内野整備]])</f>
        <v>4</v>
      </c>
    </row>
    <row r="38" spans="1:26">
      <c r="A38" s="7">
        <f t="shared" si="1"/>
        <v>36</v>
      </c>
      <c r="B38" s="15" t="s">
        <v>147</v>
      </c>
      <c r="C38" s="15" t="s">
        <v>162</v>
      </c>
      <c r="D38" s="10" t="s">
        <v>37</v>
      </c>
      <c r="E38" s="10" t="s">
        <v>36</v>
      </c>
      <c r="F38" s="11">
        <v>99.8</v>
      </c>
      <c r="G38" s="5">
        <v>1992</v>
      </c>
      <c r="H38" s="7"/>
      <c r="I38" s="7"/>
      <c r="J38" s="7"/>
      <c r="K38" s="7"/>
      <c r="L38" s="7"/>
      <c r="M38" s="7"/>
      <c r="N38" s="7"/>
      <c r="O38" s="7"/>
      <c r="P38" s="7"/>
      <c r="Q38" s="7" t="s">
        <v>122</v>
      </c>
      <c r="R38" s="7" t="s">
        <v>122</v>
      </c>
      <c r="S38" s="7"/>
      <c r="T38" s="7"/>
      <c r="U38" s="7"/>
      <c r="V38" s="7"/>
      <c r="W38" s="7"/>
      <c r="X38" s="7"/>
      <c r="Y38" s="7"/>
      <c r="Z38" s="7">
        <f>COUNTA(テーブル63[[#This Row],[自家用
電気
工作物]:[野球場内野整備]])</f>
        <v>2</v>
      </c>
    </row>
    <row r="39" spans="1:26">
      <c r="A39" s="7">
        <f t="shared" si="1"/>
        <v>37</v>
      </c>
      <c r="B39" s="15" t="s">
        <v>147</v>
      </c>
      <c r="C39" s="15" t="s">
        <v>162</v>
      </c>
      <c r="D39" s="10" t="s">
        <v>35</v>
      </c>
      <c r="E39" s="10" t="s">
        <v>34</v>
      </c>
      <c r="F39" s="11">
        <v>1914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 t="s">
        <v>122</v>
      </c>
      <c r="S39" s="7"/>
      <c r="T39" s="7"/>
      <c r="U39" s="7"/>
      <c r="V39" s="7"/>
      <c r="W39" s="7"/>
      <c r="X39" s="7"/>
      <c r="Y39" s="7"/>
      <c r="Z39" s="7">
        <f>COUNTA(テーブル63[[#This Row],[自家用
電気
工作物]:[野球場内野整備]])</f>
        <v>1</v>
      </c>
    </row>
    <row r="40" spans="1:26">
      <c r="A40" s="7">
        <f t="shared" si="1"/>
        <v>38</v>
      </c>
      <c r="B40" s="15" t="s">
        <v>147</v>
      </c>
      <c r="C40" s="15" t="s">
        <v>162</v>
      </c>
      <c r="D40" s="10" t="s">
        <v>33</v>
      </c>
      <c r="E40" s="10" t="s">
        <v>32</v>
      </c>
      <c r="F40" s="11">
        <v>7189</v>
      </c>
      <c r="H40" s="7"/>
      <c r="I40" s="7"/>
      <c r="J40" s="7"/>
      <c r="K40" s="7"/>
      <c r="L40" s="7"/>
      <c r="M40" s="7"/>
      <c r="N40" s="7"/>
      <c r="O40" s="7"/>
      <c r="P40" s="7"/>
      <c r="Q40" s="7" t="s">
        <v>122</v>
      </c>
      <c r="R40" s="7" t="s">
        <v>122</v>
      </c>
      <c r="S40" s="7"/>
      <c r="T40" s="7"/>
      <c r="U40" s="7"/>
      <c r="V40" s="7"/>
      <c r="W40" s="7"/>
      <c r="X40" s="7"/>
      <c r="Y40" s="7"/>
      <c r="Z40" s="7">
        <f>COUNTA(テーブル63[[#This Row],[自家用
電気
工作物]:[野球場内野整備]])</f>
        <v>2</v>
      </c>
    </row>
    <row r="41" spans="1:26">
      <c r="A41" s="7">
        <f t="shared" si="1"/>
        <v>39</v>
      </c>
      <c r="B41" s="15" t="s">
        <v>147</v>
      </c>
      <c r="C41" s="15" t="s">
        <v>162</v>
      </c>
      <c r="D41" s="10" t="s">
        <v>31</v>
      </c>
      <c r="E41" s="10" t="s">
        <v>30</v>
      </c>
      <c r="F41" s="11">
        <v>225.7</v>
      </c>
      <c r="G41" s="5">
        <v>1984</v>
      </c>
      <c r="H41" s="7"/>
      <c r="I41" s="7"/>
      <c r="J41" s="7"/>
      <c r="K41" s="7"/>
      <c r="L41" s="7"/>
      <c r="M41" s="7"/>
      <c r="N41" s="7"/>
      <c r="O41" s="7"/>
      <c r="P41" s="7"/>
      <c r="Q41" s="7" t="s">
        <v>122</v>
      </c>
      <c r="R41" s="7" t="s">
        <v>122</v>
      </c>
      <c r="S41" s="7"/>
      <c r="T41" s="7"/>
      <c r="U41" s="7"/>
      <c r="V41" s="7"/>
      <c r="W41" s="7"/>
      <c r="X41" s="7"/>
      <c r="Y41" s="7"/>
      <c r="Z41" s="7">
        <f>COUNTA(テーブル63[[#This Row],[自家用
電気
工作物]:[野球場内野整備]])</f>
        <v>2</v>
      </c>
    </row>
    <row r="42" spans="1:26">
      <c r="A42" s="7">
        <f t="shared" si="1"/>
        <v>40</v>
      </c>
      <c r="B42" s="15" t="s">
        <v>150</v>
      </c>
      <c r="C42" s="15" t="s">
        <v>155</v>
      </c>
      <c r="D42" s="10" t="s">
        <v>29</v>
      </c>
      <c r="E42" s="10" t="s">
        <v>28</v>
      </c>
      <c r="F42" s="11">
        <v>10.199999999999999</v>
      </c>
      <c r="G42" s="5">
        <v>1983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>
        <f>COUNTA(テーブル63[[#This Row],[自家用
電気
工作物]:[野球場内野整備]])</f>
        <v>0</v>
      </c>
    </row>
    <row r="43" spans="1:26">
      <c r="A43" s="7">
        <f t="shared" si="1"/>
        <v>41</v>
      </c>
      <c r="B43" s="15" t="s">
        <v>147</v>
      </c>
      <c r="C43" s="15" t="s">
        <v>155</v>
      </c>
      <c r="D43" s="10" t="s">
        <v>27</v>
      </c>
      <c r="E43" s="10" t="s">
        <v>26</v>
      </c>
      <c r="F43" s="11">
        <v>14</v>
      </c>
      <c r="G43" s="5">
        <v>1983</v>
      </c>
      <c r="H43" s="7"/>
      <c r="I43" s="7"/>
      <c r="J43" s="7"/>
      <c r="K43" s="7"/>
      <c r="L43" s="7"/>
      <c r="M43" s="7"/>
      <c r="N43" s="7"/>
      <c r="O43" s="7"/>
      <c r="P43" s="7"/>
      <c r="Q43" s="7" t="s">
        <v>122</v>
      </c>
      <c r="R43" s="7"/>
      <c r="S43" s="7"/>
      <c r="T43" s="7"/>
      <c r="U43" s="7"/>
      <c r="V43" s="7"/>
      <c r="W43" s="7"/>
      <c r="X43" s="7"/>
      <c r="Y43" s="7"/>
      <c r="Z43" s="7">
        <f>COUNTA(テーブル63[[#This Row],[自家用
電気
工作物]:[野球場内野整備]])</f>
        <v>1</v>
      </c>
    </row>
    <row r="44" spans="1:26">
      <c r="A44" s="7">
        <f t="shared" si="1"/>
        <v>42</v>
      </c>
      <c r="B44" s="15" t="s">
        <v>147</v>
      </c>
      <c r="C44" s="15" t="s">
        <v>155</v>
      </c>
      <c r="D44" s="10" t="s">
        <v>25</v>
      </c>
      <c r="E44" s="10" t="s">
        <v>24</v>
      </c>
      <c r="F44" s="11">
        <v>3</v>
      </c>
      <c r="G44" s="5">
        <v>1996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>
        <f>COUNTA(テーブル63[[#This Row],[自家用
電気
工作物]:[野球場内野整備]])</f>
        <v>0</v>
      </c>
    </row>
    <row r="45" spans="1:26">
      <c r="A45" s="7">
        <f t="shared" si="1"/>
        <v>43</v>
      </c>
      <c r="B45" s="15" t="s">
        <v>152</v>
      </c>
      <c r="C45" s="15" t="s">
        <v>155</v>
      </c>
      <c r="D45" s="10" t="s">
        <v>23</v>
      </c>
      <c r="E45" s="10" t="s">
        <v>22</v>
      </c>
      <c r="F45" s="11">
        <v>2</v>
      </c>
      <c r="G45" s="5">
        <v>1975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>
        <f>COUNTA(テーブル63[[#This Row],[自家用
電気
工作物]:[野球場内野整備]])</f>
        <v>0</v>
      </c>
    </row>
    <row r="46" spans="1:26">
      <c r="A46" s="7">
        <f t="shared" si="1"/>
        <v>44</v>
      </c>
      <c r="B46" s="15" t="s">
        <v>152</v>
      </c>
      <c r="C46" s="15" t="s">
        <v>155</v>
      </c>
      <c r="D46" s="10" t="s">
        <v>21</v>
      </c>
      <c r="E46" s="10" t="s">
        <v>20</v>
      </c>
      <c r="F46" s="11">
        <v>7</v>
      </c>
      <c r="G46" s="5">
        <v>1978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>
        <f>COUNTA(テーブル63[[#This Row],[自家用
電気
工作物]:[野球場内野整備]])</f>
        <v>0</v>
      </c>
    </row>
    <row r="47" spans="1:26">
      <c r="A47" s="7">
        <f t="shared" si="1"/>
        <v>45</v>
      </c>
      <c r="B47" s="15" t="s">
        <v>152</v>
      </c>
      <c r="C47" s="15" t="s">
        <v>155</v>
      </c>
      <c r="D47" s="10" t="s">
        <v>19</v>
      </c>
      <c r="E47" s="10" t="s">
        <v>18</v>
      </c>
      <c r="F47" s="11">
        <v>10</v>
      </c>
      <c r="G47" s="5">
        <v>1979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>
        <f>COUNTA(テーブル63[[#This Row],[自家用
電気
工作物]:[野球場内野整備]])</f>
        <v>0</v>
      </c>
    </row>
    <row r="48" spans="1:26">
      <c r="A48" s="7">
        <f t="shared" si="1"/>
        <v>46</v>
      </c>
      <c r="B48" s="15" t="s">
        <v>152</v>
      </c>
      <c r="C48" s="15" t="s">
        <v>155</v>
      </c>
      <c r="D48" s="10" t="s">
        <v>17</v>
      </c>
      <c r="E48" s="10" t="s">
        <v>16</v>
      </c>
      <c r="F48" s="11">
        <v>10</v>
      </c>
      <c r="G48" s="5">
        <v>1980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f>COUNTA(テーブル63[[#This Row],[自家用
電気
工作物]:[野球場内野整備]])</f>
        <v>0</v>
      </c>
    </row>
    <row r="49" spans="1:26">
      <c r="A49" s="7">
        <f t="shared" si="1"/>
        <v>47</v>
      </c>
      <c r="B49" s="15" t="s">
        <v>152</v>
      </c>
      <c r="C49" s="15" t="s">
        <v>155</v>
      </c>
      <c r="D49" s="10" t="s">
        <v>15</v>
      </c>
      <c r="E49" s="10" t="s">
        <v>14</v>
      </c>
      <c r="F49" s="11">
        <v>10</v>
      </c>
      <c r="G49" s="5">
        <v>1981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>
        <f>COUNTA(テーブル63[[#This Row],[自家用
電気
工作物]:[野球場内野整備]])</f>
        <v>0</v>
      </c>
    </row>
    <row r="50" spans="1:26">
      <c r="A50" s="7">
        <f t="shared" si="1"/>
        <v>48</v>
      </c>
      <c r="B50" s="15" t="s">
        <v>152</v>
      </c>
      <c r="C50" s="15" t="s">
        <v>155</v>
      </c>
      <c r="D50" s="10" t="s">
        <v>13</v>
      </c>
      <c r="E50" s="10" t="s">
        <v>12</v>
      </c>
      <c r="F50" s="11">
        <v>22</v>
      </c>
      <c r="G50" s="5">
        <v>1982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>
        <f>COUNTA(テーブル63[[#This Row],[自家用
電気
工作物]:[野球場内野整備]])</f>
        <v>0</v>
      </c>
    </row>
    <row r="51" spans="1:26">
      <c r="A51" s="7">
        <f t="shared" si="1"/>
        <v>49</v>
      </c>
      <c r="B51" s="15" t="s">
        <v>152</v>
      </c>
      <c r="C51" s="15" t="s">
        <v>155</v>
      </c>
      <c r="D51" s="10" t="s">
        <v>11</v>
      </c>
      <c r="E51" s="10" t="s">
        <v>10</v>
      </c>
      <c r="F51" s="11">
        <v>10</v>
      </c>
      <c r="G51" s="5">
        <v>1982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>
        <f>COUNTA(テーブル63[[#This Row],[自家用
電気
工作物]:[野球場内野整備]])</f>
        <v>0</v>
      </c>
    </row>
    <row r="52" spans="1:26">
      <c r="A52" s="7">
        <f t="shared" si="1"/>
        <v>50</v>
      </c>
      <c r="B52" s="15" t="s">
        <v>152</v>
      </c>
      <c r="C52" s="15" t="s">
        <v>155</v>
      </c>
      <c r="D52" s="10" t="s">
        <v>9</v>
      </c>
      <c r="E52" s="10" t="s">
        <v>8</v>
      </c>
      <c r="F52" s="11">
        <v>10</v>
      </c>
      <c r="G52" s="5">
        <v>1984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>
        <f>COUNTA(テーブル63[[#This Row],[自家用
電気
工作物]:[野球場内野整備]])</f>
        <v>0</v>
      </c>
    </row>
    <row r="53" spans="1:26">
      <c r="A53" s="7">
        <f t="shared" si="1"/>
        <v>51</v>
      </c>
      <c r="B53" s="15" t="s">
        <v>152</v>
      </c>
      <c r="C53" s="15" t="s">
        <v>155</v>
      </c>
      <c r="D53" s="10" t="s">
        <v>7</v>
      </c>
      <c r="E53" s="10" t="s">
        <v>6</v>
      </c>
      <c r="F53" s="11">
        <v>14</v>
      </c>
      <c r="G53" s="5">
        <v>1996</v>
      </c>
      <c r="H53" s="7"/>
      <c r="I53" s="7"/>
      <c r="J53" s="7"/>
      <c r="K53" s="7"/>
      <c r="L53" s="7"/>
      <c r="M53" s="7"/>
      <c r="N53" s="7" t="s">
        <v>122</v>
      </c>
      <c r="O53" s="7"/>
      <c r="P53" s="7"/>
      <c r="Q53" s="7" t="s">
        <v>122</v>
      </c>
      <c r="R53" s="7"/>
      <c r="S53" s="7"/>
      <c r="T53" s="7"/>
      <c r="U53" s="7"/>
      <c r="V53" s="7"/>
      <c r="W53" s="7"/>
      <c r="X53" s="7"/>
      <c r="Y53" s="7"/>
      <c r="Z53" s="7">
        <f>COUNTA(テーブル63[[#This Row],[自家用
電気
工作物]:[野球場内野整備]])</f>
        <v>2</v>
      </c>
    </row>
    <row r="54" spans="1:26">
      <c r="A54" s="7">
        <f t="shared" si="1"/>
        <v>52</v>
      </c>
      <c r="B54" s="15" t="s">
        <v>152</v>
      </c>
      <c r="C54" s="15" t="s">
        <v>155</v>
      </c>
      <c r="D54" s="10" t="s">
        <v>5</v>
      </c>
      <c r="E54" s="10" t="s">
        <v>4</v>
      </c>
      <c r="F54" s="11">
        <v>28</v>
      </c>
      <c r="G54" s="5">
        <v>1997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>
        <f>COUNTA(テーブル63[[#This Row],[自家用
電気
工作物]:[野球場内野整備]])</f>
        <v>0</v>
      </c>
    </row>
    <row r="55" spans="1:26">
      <c r="A55" s="7">
        <f t="shared" si="1"/>
        <v>53</v>
      </c>
      <c r="B55" s="15" t="s">
        <v>152</v>
      </c>
      <c r="C55" s="15" t="s">
        <v>155</v>
      </c>
      <c r="D55" s="10" t="s">
        <v>3</v>
      </c>
      <c r="E55" s="10" t="s">
        <v>2</v>
      </c>
      <c r="F55" s="11">
        <v>23</v>
      </c>
      <c r="G55" s="5">
        <v>2002</v>
      </c>
      <c r="H55" s="7"/>
      <c r="I55" s="7"/>
      <c r="J55" s="7"/>
      <c r="K55" s="7"/>
      <c r="L55" s="7"/>
      <c r="M55" s="7"/>
      <c r="N55" s="7" t="s">
        <v>122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>
        <f>COUNTA(テーブル63[[#This Row],[自家用
電気
工作物]:[野球場内野整備]])</f>
        <v>1</v>
      </c>
    </row>
    <row r="56" spans="1:26">
      <c r="A56" s="7">
        <f t="shared" si="1"/>
        <v>54</v>
      </c>
      <c r="B56" s="15" t="s">
        <v>144</v>
      </c>
      <c r="C56" s="15" t="s">
        <v>162</v>
      </c>
      <c r="D56" s="10" t="s">
        <v>1</v>
      </c>
      <c r="E56" s="10" t="s"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 t="s">
        <v>121</v>
      </c>
      <c r="S56" s="7"/>
      <c r="T56" s="7"/>
      <c r="U56" s="7"/>
      <c r="V56" s="7"/>
      <c r="W56" s="7"/>
      <c r="X56" s="7"/>
      <c r="Y56" s="7"/>
      <c r="Z56" s="7">
        <f>COUNTA(テーブル63[[#This Row],[自家用
電気
工作物]:[野球場内野整備]])</f>
        <v>1</v>
      </c>
    </row>
    <row r="57" spans="1:26">
      <c r="A57" s="7">
        <f t="shared" si="1"/>
        <v>55</v>
      </c>
      <c r="B57" s="15" t="s">
        <v>144</v>
      </c>
      <c r="C57" s="15" t="s">
        <v>162</v>
      </c>
      <c r="D57" s="10" t="s">
        <v>123</v>
      </c>
      <c r="E57" s="10"/>
      <c r="F57" s="11">
        <v>862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 t="s">
        <v>122</v>
      </c>
      <c r="S57" s="7"/>
      <c r="T57" s="7"/>
      <c r="U57" s="7"/>
      <c r="V57" s="7"/>
      <c r="W57" s="7"/>
      <c r="X57" s="7"/>
      <c r="Y57" s="7"/>
      <c r="Z57" s="7">
        <f>COUNTA(テーブル63[[#This Row],[自家用
電気
工作物]:[野球場内野整備]])</f>
        <v>1</v>
      </c>
    </row>
    <row r="58" spans="1:26">
      <c r="A58" s="7">
        <f t="shared" si="1"/>
        <v>56</v>
      </c>
      <c r="B58" s="15" t="s">
        <v>144</v>
      </c>
      <c r="C58" s="15" t="s">
        <v>162</v>
      </c>
      <c r="D58" s="10" t="s">
        <v>124</v>
      </c>
      <c r="E58" s="10" t="s">
        <v>128</v>
      </c>
      <c r="F58" s="11">
        <v>1870.86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 t="s">
        <v>122</v>
      </c>
      <c r="S58" s="7"/>
      <c r="T58" s="7"/>
      <c r="U58" s="7"/>
      <c r="V58" s="7"/>
      <c r="W58" s="7"/>
      <c r="X58" s="7"/>
      <c r="Y58" s="7"/>
      <c r="Z58" s="7">
        <f>COUNTA(テーブル63[[#This Row],[自家用
電気
工作物]:[野球場内野整備]])</f>
        <v>1</v>
      </c>
    </row>
    <row r="59" spans="1:26">
      <c r="A59" s="7">
        <f t="shared" si="1"/>
        <v>57</v>
      </c>
      <c r="B59" s="15" t="s">
        <v>153</v>
      </c>
      <c r="C59" s="15" t="s">
        <v>162</v>
      </c>
      <c r="D59" s="10" t="s">
        <v>129</v>
      </c>
      <c r="E59" s="10" t="s">
        <v>130</v>
      </c>
      <c r="F59" s="11">
        <v>15000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 t="s">
        <v>121</v>
      </c>
      <c r="S59" s="7"/>
      <c r="T59" s="7"/>
      <c r="U59" s="7"/>
      <c r="V59" s="7"/>
      <c r="W59" s="7"/>
      <c r="X59" s="7"/>
      <c r="Y59" s="7"/>
      <c r="Z59" s="7">
        <f>COUNTA(テーブル63[[#This Row],[自家用
電気
工作物]:[野球場内野整備]])</f>
        <v>1</v>
      </c>
    </row>
    <row r="60" spans="1:26">
      <c r="A60" s="7">
        <f t="shared" si="1"/>
        <v>58</v>
      </c>
      <c r="B60" s="15" t="s">
        <v>153</v>
      </c>
      <c r="C60" s="15" t="s">
        <v>162</v>
      </c>
      <c r="D60" s="10" t="s">
        <v>125</v>
      </c>
      <c r="E60" s="10" t="s">
        <v>131</v>
      </c>
      <c r="F60" s="11">
        <v>13000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 t="s">
        <v>121</v>
      </c>
      <c r="S60" s="7"/>
      <c r="T60" s="7"/>
      <c r="U60" s="7"/>
      <c r="V60" s="7"/>
      <c r="W60" s="7"/>
      <c r="X60" s="7"/>
      <c r="Y60" s="7"/>
      <c r="Z60" s="7">
        <f>COUNTA(テーブル63[[#This Row],[自家用
電気
工作物]:[野球場内野整備]])</f>
        <v>1</v>
      </c>
    </row>
    <row r="61" spans="1:26">
      <c r="A61" s="7">
        <f t="shared" si="1"/>
        <v>59</v>
      </c>
      <c r="B61" s="15" t="s">
        <v>154</v>
      </c>
      <c r="C61" s="15" t="s">
        <v>158</v>
      </c>
      <c r="D61" s="10" t="s">
        <v>126</v>
      </c>
      <c r="E61" s="10" t="s">
        <v>132</v>
      </c>
      <c r="F61" s="11">
        <v>132.30000000000001</v>
      </c>
      <c r="G61" s="5">
        <v>2009</v>
      </c>
      <c r="H61" s="7"/>
      <c r="I61" s="7"/>
      <c r="J61" s="7"/>
      <c r="K61" s="7"/>
      <c r="L61" s="7"/>
      <c r="M61" s="7"/>
      <c r="N61" s="7"/>
      <c r="O61" s="7"/>
      <c r="P61" s="7"/>
      <c r="Q61" s="7" t="s">
        <v>122</v>
      </c>
      <c r="R61" s="7"/>
      <c r="S61" s="7"/>
      <c r="T61" s="7"/>
      <c r="U61" s="7"/>
      <c r="V61" s="7"/>
      <c r="W61" s="7"/>
      <c r="X61" s="7"/>
      <c r="Y61" s="7"/>
      <c r="Z61" s="7">
        <f>COUNTA(テーブル63[[#This Row],[自家用
電気
工作物]:[野球場内野整備]])</f>
        <v>1</v>
      </c>
    </row>
    <row r="62" spans="1:26">
      <c r="A62" s="7">
        <f t="shared" si="1"/>
        <v>60</v>
      </c>
      <c r="B62" s="15" t="s">
        <v>154</v>
      </c>
      <c r="C62" s="15" t="s">
        <v>158</v>
      </c>
      <c r="D62" s="10" t="s">
        <v>127</v>
      </c>
      <c r="E62" s="10" t="s">
        <v>133</v>
      </c>
      <c r="F62" s="11">
        <v>488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 t="s">
        <v>121</v>
      </c>
      <c r="S62" s="7"/>
      <c r="T62" s="7"/>
      <c r="U62" s="7"/>
      <c r="V62" s="7"/>
      <c r="W62" s="7"/>
      <c r="X62" s="7"/>
      <c r="Y62" s="7"/>
      <c r="Z62" s="7">
        <f>COUNTA(テーブル63[[#This Row],[自家用
電気
工作物]:[野球場内野整備]])</f>
        <v>1</v>
      </c>
    </row>
    <row r="63" spans="1:26">
      <c r="A63" s="7">
        <f t="shared" si="1"/>
        <v>61</v>
      </c>
      <c r="B63" s="15" t="s">
        <v>154</v>
      </c>
      <c r="C63" s="15" t="s">
        <v>158</v>
      </c>
      <c r="D63" s="10" t="s">
        <v>137</v>
      </c>
      <c r="E63" s="12" t="s">
        <v>138</v>
      </c>
      <c r="F63" s="11">
        <v>6147.4</v>
      </c>
      <c r="G63" s="5">
        <v>1999</v>
      </c>
      <c r="H63" s="7" t="s">
        <v>38</v>
      </c>
      <c r="I63" s="7"/>
      <c r="J63" s="7" t="s">
        <v>38</v>
      </c>
      <c r="K63" s="7" t="s">
        <v>38</v>
      </c>
      <c r="L63" s="7" t="s">
        <v>38</v>
      </c>
      <c r="M63" s="7"/>
      <c r="N63" s="7"/>
      <c r="O63" s="7" t="s">
        <v>121</v>
      </c>
      <c r="P63" s="7"/>
      <c r="Q63" s="7" t="s">
        <v>121</v>
      </c>
      <c r="R63" s="7"/>
      <c r="S63" s="7"/>
      <c r="T63" s="7" t="s">
        <v>121</v>
      </c>
      <c r="U63" s="7"/>
      <c r="V63" s="7"/>
      <c r="W63" s="7"/>
      <c r="X63" s="7"/>
      <c r="Y63" s="7"/>
      <c r="Z63" s="7">
        <f>COUNTA(テーブル63[[#This Row],[自家用
電気
工作物]:[野球場内野整備]])</f>
        <v>7</v>
      </c>
    </row>
    <row r="64" spans="1:26">
      <c r="A64" s="7">
        <f>SUBTOTAL(103,テーブル63[№])</f>
        <v>61</v>
      </c>
      <c r="B64" s="15"/>
      <c r="C64" s="15"/>
      <c r="D64" s="10">
        <f>SUBTOTAL(103,テーブル63[施設])</f>
        <v>61</v>
      </c>
      <c r="E64" s="10"/>
      <c r="F64" s="13"/>
      <c r="H64" s="7">
        <f>SUBTOTAL(103,テーブル63[自家用
電気
工作物])</f>
        <v>15</v>
      </c>
      <c r="I64" s="7">
        <f>SUBTOTAL(103,テーブル63[非常用
発電機])</f>
        <v>3</v>
      </c>
      <c r="J64" s="7">
        <f>SUBTOTAL(103,テーブル63[エレ
ベーター])</f>
        <v>3</v>
      </c>
      <c r="K64" s="7">
        <f>SUBTOTAL(103,テーブル63[消防用
設備])</f>
        <v>20</v>
      </c>
      <c r="L64" s="7">
        <f>SUBTOTAL(103,テーブル63[空調])</f>
        <v>15</v>
      </c>
      <c r="M64" s="7">
        <f>SUBTOTAL(103,テーブル63[貯水槽])</f>
        <v>11</v>
      </c>
      <c r="N64" s="7">
        <f>SUBTOTAL(103,テーブル63[浄化
槽])</f>
        <v>15</v>
      </c>
      <c r="O64" s="7">
        <f>SUBTOTAL(103,テーブル63[機械警備])</f>
        <v>10</v>
      </c>
      <c r="P64" s="7">
        <f>SUBTOTAL(103,テーブル63[廃棄物])</f>
        <v>12</v>
      </c>
      <c r="Q64" s="7">
        <f>SUBTOTAL(103,テーブル63[清掃])</f>
        <v>16</v>
      </c>
      <c r="R64" s="7">
        <f>SUBTOTAL(103,テーブル63[除草
・
剪定])</f>
        <v>24</v>
      </c>
      <c r="S64" s="7">
        <f>SUBTOTAL(103,テーブル63[非常通報装置])</f>
        <v>7</v>
      </c>
      <c r="T64" s="7">
        <f>SUBTOTAL(103,テーブル63[通信電話設備])</f>
        <v>4</v>
      </c>
      <c r="U64" s="7">
        <f>SUBTOTAL(103,テーブル63[自動ドア])</f>
        <v>1</v>
      </c>
      <c r="V64" s="7">
        <f>SUBTOTAL(103,テーブル63[プールろ過機])</f>
        <v>2</v>
      </c>
      <c r="W64" s="7">
        <f>SUBTOTAL(103,テーブル63[ボイラー])</f>
        <v>1</v>
      </c>
      <c r="X64" s="7">
        <f>SUBTOTAL(103,テーブル63[害虫駆除])</f>
        <v>1</v>
      </c>
      <c r="Y64" s="7">
        <f>SUBTOTAL(103,テーブル63[野球場内野整備])</f>
        <v>1</v>
      </c>
      <c r="Z64" s="7">
        <f>SUBTOTAL(109,テーブル63[対象業務数])</f>
        <v>161</v>
      </c>
    </row>
  </sheetData>
  <phoneticPr fontId="2"/>
  <printOptions horizontalCentered="1" verticalCentered="1"/>
  <pageMargins left="0.70866141732283472" right="0.70866141732283472" top="0.55118110236220474" bottom="0.37" header="0.31496062992125984" footer="0.2"/>
  <pageSetup paperSize="9" scale="55" orientation="landscape" verticalDpi="0" r:id="rId1"/>
  <headerFooter>
    <oddHeader>&amp;L&amp;A</oddHeader>
    <oddFooter>&amp;C&amp;P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【別紙１】対象施設・業務一覧</vt:lpstr>
      <vt:lpstr>【別紙１】対象施設・業務一覧!Print_Titles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 康宏</dc:creator>
  <cp:lastModifiedBy>三原 康宏</cp:lastModifiedBy>
  <cp:lastPrinted>2025-09-19T04:40:34Z</cp:lastPrinted>
  <dcterms:created xsi:type="dcterms:W3CDTF">2025-07-03T08:14:54Z</dcterms:created>
  <dcterms:modified xsi:type="dcterms:W3CDTF">2025-12-15T01:16:39Z</dcterms:modified>
</cp:coreProperties>
</file>